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02包采购清单" sheetId="9" r:id="rId1"/>
    <sheet name="综合单价分析表" sheetId="4" r:id="rId2"/>
  </sheets>
  <externalReferences>
    <externalReference r:id="rId3"/>
  </externalReferences>
  <definedNames>
    <definedName name="_xlnm._FilterDatabase" localSheetId="0" hidden="1">'02包采购清单'!$A$1:$K$47</definedName>
    <definedName name="CJRF">[1]变量单!$C$2</definedName>
    <definedName name="_xlnm.Print_Titles" localSheetId="0">'02包采购清单'!$1:$2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5" name="ID_48E78878B92A4C1182CCA4BC3ADF6D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46075" y="17284065"/>
          <a:ext cx="2374900" cy="168084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20" name="ID_DF32A29423EB4AEFADF6FCE58EF8F0A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625195" y="22960965"/>
          <a:ext cx="2374900" cy="168084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28" name="ID_7DD207974FBE4C68B28403FE128D518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184130" y="30749875"/>
          <a:ext cx="6115050" cy="70580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9" name="ID_D8E3863F62114989B2EFADC810B1C0C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957945" y="33289875"/>
          <a:ext cx="1400175" cy="25336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0" name="ID_C85344305AF7419496EC909DDEAD530B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957945" y="35829875"/>
          <a:ext cx="4600575" cy="49149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1" name="ID_954D05C2FD544E079ED53AB1FD29CDBD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957945" y="38369875"/>
          <a:ext cx="3714750" cy="33147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2" name="ID_E23F042614094B09A1A9F2451E3D4E8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957945" y="40909875"/>
          <a:ext cx="7200900" cy="38290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3" name="ID_A2188600C3BD40CA953522CAA71FC60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957945" y="43449875"/>
          <a:ext cx="2600325" cy="41719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4" name="ID_FE615A67F25D412ABF9DDAF0555BDAB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957945" y="45989875"/>
          <a:ext cx="3419475" cy="51435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5" name="ID_F60720A3DD164665BC61186C10EFF3D2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957945" y="94249875"/>
          <a:ext cx="4857750" cy="38004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6" name="ID_BB3FAEBEA22D4DBA952B3995D696250D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957945" y="89169875"/>
          <a:ext cx="3743325" cy="44481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7" name="ID_54357EEFD08F480D9117708E6AC25D0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957945" y="86629875"/>
          <a:ext cx="1914525" cy="22002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8" name="ID_7680DF9A1A014F09BA9284C096569331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957945" y="48529875"/>
          <a:ext cx="6057900" cy="38862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9" name="ID_B8D4F2274A464CEAAA4C7FE33C880239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957945" y="51069875"/>
          <a:ext cx="4171950" cy="68865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0" name="ID_ECCD10B1E5FF42D385FE96BED9281B4E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8957945" y="53609875"/>
          <a:ext cx="3829050" cy="48577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1" name="ID_F6778E89BB564812B8643D0F628696C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8957945" y="56149875"/>
          <a:ext cx="2714625" cy="3971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3" name="ID_413485E728F24DE39B220F896FCF7433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8957945" y="58689875"/>
          <a:ext cx="2371725" cy="39147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" name="ID_9CAD008BAF8943D38550891745E578C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8957945" y="61229875"/>
          <a:ext cx="3971925" cy="45434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5" name="ID_AD33FEA27B924A338B3177814EA825A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8957945" y="71389875"/>
          <a:ext cx="3371850" cy="55911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7" name="ID_E2E5375497264EEA9DCAD79809FF7617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8957945" y="73929875"/>
          <a:ext cx="4743450" cy="48863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8" name="ID_FB976FA39C0E45E0ABAEE693D1446A50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8957945" y="76469875"/>
          <a:ext cx="3971925" cy="41433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9" name="ID_50EE70D100D543FAAF7E6E2800C17D0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8957945" y="79009875"/>
          <a:ext cx="5257800" cy="27717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0" name="ID_60F62B5D7B2F4B39B6F2A9F931795872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8957945" y="81549875"/>
          <a:ext cx="1657350" cy="40005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1" name="ID_99AE1B742B6B4E2DAB3E6FB4C2CD974F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8957945" y="84089875"/>
          <a:ext cx="1828800" cy="30289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2" name="ID_D58DEF59C4BC4171B93A7A2EE280E42C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8957945" y="86629875"/>
          <a:ext cx="885825" cy="56007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3" name="ID_6CD760FBB3AA4A0EA09FB0BA6D41DAF3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8957945" y="89169875"/>
          <a:ext cx="4972050" cy="33623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4" name="ID_BF029AB095E94DD9958D5534652F1E44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8957945" y="22240875"/>
          <a:ext cx="1762125" cy="49720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" name="ID_2F953903F3044BC6A776F7EB57982F39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0821035" y="222491300"/>
          <a:ext cx="4429125" cy="53435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" name="ID_8D1A601A63B04B788192289D20ED5E97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2175490" y="55189755"/>
          <a:ext cx="3441065" cy="22396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" name="ID_252D13922D6C4BA9A095F386F65490C4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2232005" y="56383555"/>
          <a:ext cx="3099435" cy="20199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E4FC3DA8D7F34381B2293E378AE1FB7A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12579985" y="59764295"/>
          <a:ext cx="2611120" cy="19545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" name="ID_17665B5A7DA445818B17009ADFC202FB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35915" y="9652635"/>
          <a:ext cx="2374900" cy="168084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21" name="ID_C655AB0F67BF40ECBFBFEBE29260AE72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14585950" y="52963445"/>
          <a:ext cx="3007360" cy="226758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3" name="ID_9919EA15846B4109B747C86B53968B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475210" y="15320010"/>
          <a:ext cx="2374900" cy="1680845"/>
        </a:xfrm>
        <a:prstGeom prst="rect">
          <a:avLst/>
        </a:prstGeom>
        <a:noFill/>
        <a:ln>
          <a:noFill/>
        </a:ln>
      </xdr:spPr>
    </xdr:pic>
  </etc:cellImage>
</etc:cellImages>
</file>

<file path=xl/sharedStrings.xml><?xml version="1.0" encoding="utf-8"?>
<sst xmlns="http://schemas.openxmlformats.org/spreadsheetml/2006/main" count="258" uniqueCount="77">
  <si>
    <t>稻香楼宾馆改造提升项目北辰苑石材采购清单（02包）</t>
  </si>
  <si>
    <t>序号</t>
  </si>
  <si>
    <t>编号</t>
  </si>
  <si>
    <t>名称</t>
  </si>
  <si>
    <t>位置</t>
  </si>
  <si>
    <t>规格参数</t>
  </si>
  <si>
    <t>参考式样</t>
  </si>
  <si>
    <t>参考图片</t>
  </si>
  <si>
    <t>单位</t>
  </si>
  <si>
    <t>工程量</t>
  </si>
  <si>
    <t>单价
（元）</t>
  </si>
  <si>
    <t>合价
（元）</t>
  </si>
  <si>
    <t>一、地面</t>
  </si>
  <si>
    <t>ST-203</t>
  </si>
  <si>
    <t>雅士白大理石</t>
  </si>
  <si>
    <t>公卫洗手台台面</t>
  </si>
  <si>
    <t>1、品质等级：A                                                                                                                                    
2、尺寸：参照图纸
3、厚度：20mm
4、其他：供货石材为成品材料，板材颜色及纹理需一致 表面不能有非材料本身所带之斑点，刷≥1.5mm厚背胶(石材防水背胶+背网）、六面防护、石材结晶；含切割、修边、倒角等加工以及排版深化费用
5、未尽事宜详见施工图纸、图集、答疑、比选文件、政府相关文件、规范等其他资料，满足设计与验收要求</t>
  </si>
  <si>
    <t>㎡</t>
  </si>
  <si>
    <t>ST-104</t>
  </si>
  <si>
    <t>总套卫生间地面</t>
  </si>
  <si>
    <t>1、品质等级：A                                                                                                                                    
2、尺寸：参照图纸
3、厚度：地面湿贴，厚度17mm
4、其他：供货石材为成品材料，板材颜色及纹理需一致 表面不能有非材料本身所带之斑点，刷≥1.5mm厚背胶(石材防水背胶+背网）、六面防护、石材结晶；含切割、修边、倒角等加工以及排版深化费用
5、未尽事宜详见施工图纸、图集、答疑、比选文件、政府相关文件、规范等其他资料，满足设计与验收要求</t>
  </si>
  <si>
    <t>ST-104拉槽</t>
  </si>
  <si>
    <t>拉槽板</t>
  </si>
  <si>
    <t>客房洗手台台面</t>
  </si>
  <si>
    <t>二、踢脚线</t>
  </si>
  <si>
    <t>功能房间、电梯厅、走道</t>
  </si>
  <si>
    <t>1、品质等级：A                                                                                                                                    
2、尺寸：参照图纸
3、厚度：30mm
高度：200mm
4、其他：供货石材为成品材料，板材颜色及纹理需一致 表面不能有非材料本身所带之斑点，刷≥1.5mm厚背胶(石材防水背胶+背网）、六面防护、石材结晶；含切割、修边、倒角等加工以及排版深化费用
5、未尽事宜详见施工图纸、图集、答疑、比选文件、政府相关文件、规范等其他资料，满足设计与验收要求</t>
  </si>
  <si>
    <t>m</t>
  </si>
  <si>
    <t>公共卫生间</t>
  </si>
  <si>
    <t>1、品质等级：A                                                                                                                                    
2、尺寸：参照图纸
3、高度：100mm
4、其他：供货石材为成品材料，板材颜色及纹理需一致 表面不能有非材料本身所带之斑点，刷≥1.5mm厚背胶(石材防水背胶+背网）、六面防护、石材结晶；含切割、修边、倒角等加工以及排版深化费用
5、未尽事宜详见施工图纸、图集、答疑、比选文件、政府相关文件、规范等其他资料，满足设计与验收要求</t>
  </si>
  <si>
    <t>1、品质等级：A                                                                                                                                    
2、尺寸：参照图纸
3、高度：200mm
4、其他：供货石材为成品材料，板材颜色及纹理需一致 表面不能有非材料本身所带之斑点，刷≥1.5mm厚背胶(石材防水背胶+背网）、六面防护、石材结晶；含切割、修边、倒角等加工以及排版深化费用
5、未尽事宜详见施工图纸、图集、答疑、比选文件、政府相关文件、规范等其他资料，满足设计与验收要求</t>
  </si>
  <si>
    <t>三、墙面</t>
  </si>
  <si>
    <t>总套卫生间墙面</t>
  </si>
  <si>
    <t>1、品质等级：A                                                                                                                                    
2、尺寸：参照图纸
3、专用粘结剂，厚度17mm   
4、其他：供货石材为成品材料，板材颜色及纹理需一致 表面不能有非材料本身所带之斑点，刷≥1.5mm厚背胶(石材防水背胶+背网）、六面防护、石材结晶；含切割、修边、倒角等加工以及排版深化费用
5、未尽事宜详见施工图纸、图集、答疑、比选文件、政府相关文件、规范等其他资料，满足设计与验收要求</t>
  </si>
  <si>
    <t>客房卫生间墙面</t>
  </si>
  <si>
    <t>公区卫生间墙面</t>
  </si>
  <si>
    <t>公区、功能房间墙面</t>
  </si>
  <si>
    <t>1、品质等级：A                                                                                                                                    
2、尺寸：参照图纸
3、墙面干挂，厚度25mm   
4、其他：供货石材为成品材料，板材颜色及纹理需一致 表面不能有非材料本身所带之斑点，刷≥1.5mm厚背胶(石材防水背胶+背网）、六面防护、石材结晶；含切割、修边、倒角等加工以及排版深化费用
5、未尽事宜详见施工图纸、图集、答疑、比选文件、政府相关文件、规范等其他资料，满足设计与验收要求</t>
  </si>
  <si>
    <t>四、线条</t>
  </si>
  <si>
    <t>会见厅、贵宾宴会厅、门厅</t>
  </si>
  <si>
    <t>1、品质等级：A                                                                                                                                    
2、尺寸：参照图纸
3、厚度：参照式样 
4、其他：供货石材为成品材料，板材颜色及纹理需一致 表面不能有非材料本身所带之斑点，刷≥1.5mm厚背胶(石材防水背胶+背网）、六面防护、石材结晶；含切割、修边、倒角等加工以及排版深化费用
5、未尽事宜详见施工图纸、图集、答疑、比选文件、政府相关文件、规范等其他资料，满足设计与验收要求</t>
  </si>
  <si>
    <t>会见厅、贵宾宴会厅</t>
  </si>
  <si>
    <t>中庭、会见厅、贵宾宴会厅、门厅</t>
  </si>
  <si>
    <t>中庭</t>
  </si>
  <si>
    <t>中庭、走道</t>
  </si>
  <si>
    <t>电梯厅</t>
  </si>
  <si>
    <t>门厅</t>
  </si>
  <si>
    <t>走道</t>
  </si>
  <si>
    <t>会见厅</t>
  </si>
  <si>
    <t>1、品质等级：A                                                                                                                                    
2、尺寸：95*80
3、厚度：参照式样 
4、其他：供货石材为成品材料，板材颜色及纹理需一致 表面不能有非材料本身所带之斑点，刷≥1.5mm厚背胶(石材防水背胶+背网）、六面防护、石材结晶；含切割、修边、倒角等加工以及排版深化费用
5、未尽事宜详见施工图纸、图集、答疑、比选文件、政府相关文件、规范等其他资料，满足设计与验收要求</t>
  </si>
  <si>
    <t>五、窗台板</t>
  </si>
  <si>
    <t>功能房间</t>
  </si>
  <si>
    <t>1、品质等级：A                                                                                                                                    
2、尺寸：参照图纸
3、厚度20mm   
4、其他：供货石材为成品材料，板材颜色及纹理需一致 表面不能有非材料本身所带之斑点，刷≥1.5mm厚背胶(石材防水背胶+背网）、六面防护、石材结晶；含切割、修边、倒角等加工以及排版深化费用
5、未尽事宜详见施工图纸、图集、答疑、比选文件、政府相关文件、规范等其他资料，满足设计与验收要求</t>
  </si>
  <si>
    <t>总价（元）</t>
  </si>
  <si>
    <t>备注：
1、石材供应商仅供货，不安装
2、须完善综合单价分析表</t>
  </si>
  <si>
    <t>工作内容</t>
  </si>
  <si>
    <t>数量</t>
  </si>
  <si>
    <t>损耗</t>
  </si>
  <si>
    <t>单价(元）</t>
  </si>
  <si>
    <t>合价（元）</t>
  </si>
  <si>
    <t>备注</t>
  </si>
  <si>
    <t>一</t>
  </si>
  <si>
    <t>人工费</t>
  </si>
  <si>
    <t>二</t>
  </si>
  <si>
    <t>材料费</t>
  </si>
  <si>
    <t>面材</t>
  </si>
  <si>
    <t>三</t>
  </si>
  <si>
    <t>其他材料</t>
  </si>
  <si>
    <t>机械费</t>
  </si>
  <si>
    <t>四</t>
  </si>
  <si>
    <t>综合取费</t>
  </si>
  <si>
    <t>管理费</t>
  </si>
  <si>
    <t>利润</t>
  </si>
  <si>
    <t>五</t>
  </si>
  <si>
    <t>税金</t>
  </si>
  <si>
    <t>六</t>
  </si>
  <si>
    <t>综合单价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</si>
</sst>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_ [$€-2]* #,##0.00_ ;_ [$€-2]* \-#,##0.00_ ;_ [$€-2]* &quot;-&quot;??_ "/>
    <numFmt numFmtId="178" formatCode="0_ "/>
    <numFmt numFmtId="179" formatCode="0.00_);[Red]\(0.00\)"/>
    <numFmt numFmtId="180" formatCode="0.0_ "/>
    <numFmt numFmtId="181" formatCode="#,##0.00_ "/>
  </numFmts>
  <fonts count="42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36"/>
      <name val="微软雅黑"/>
      <charset val="134"/>
    </font>
    <font>
      <sz val="10"/>
      <name val="微软雅黑"/>
      <charset val="134"/>
    </font>
    <font>
      <b/>
      <sz val="16"/>
      <name val="微软雅黑"/>
      <charset val="134"/>
    </font>
    <font>
      <b/>
      <sz val="10"/>
      <name val="微软雅黑"/>
      <charset val="134"/>
    </font>
    <font>
      <b/>
      <sz val="22"/>
      <name val="微软雅黑"/>
      <charset val="134"/>
    </font>
    <font>
      <b/>
      <sz val="20"/>
      <name val="微软雅黑"/>
      <charset val="134"/>
    </font>
    <font>
      <sz val="16"/>
      <color indexed="8"/>
      <name val="微软雅黑"/>
      <charset val="134"/>
    </font>
    <font>
      <sz val="16"/>
      <name val="微软雅黑"/>
      <charset val="134"/>
    </font>
    <font>
      <sz val="16"/>
      <color theme="1"/>
      <name val="微软雅黑"/>
      <charset val="134"/>
    </font>
    <font>
      <sz val="20"/>
      <color theme="1"/>
      <name val="微软雅黑"/>
      <charset val="134"/>
    </font>
    <font>
      <b/>
      <sz val="2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/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/>
      <right/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27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29" fillId="0" borderId="28" applyNumberFormat="0" applyFill="0" applyAlignment="0" applyProtection="0">
      <alignment vertical="center"/>
    </xf>
    <xf numFmtId="0" fontId="30" fillId="0" borderId="2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30" applyNumberFormat="0" applyAlignment="0" applyProtection="0">
      <alignment vertical="center"/>
    </xf>
    <xf numFmtId="0" fontId="32" fillId="6" borderId="31" applyNumberFormat="0" applyAlignment="0" applyProtection="0">
      <alignment vertical="center"/>
    </xf>
    <xf numFmtId="0" fontId="33" fillId="6" borderId="30" applyNumberFormat="0" applyAlignment="0" applyProtection="0">
      <alignment vertical="center"/>
    </xf>
    <xf numFmtId="0" fontId="34" fillId="7" borderId="32" applyNumberFormat="0" applyAlignment="0" applyProtection="0">
      <alignment vertical="center"/>
    </xf>
    <xf numFmtId="0" fontId="35" fillId="0" borderId="33" applyNumberFormat="0" applyFill="0" applyAlignment="0" applyProtection="0">
      <alignment vertical="center"/>
    </xf>
    <xf numFmtId="0" fontId="36" fillId="0" borderId="34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0" fillId="0" borderId="0"/>
    <xf numFmtId="0" fontId="6" fillId="0" borderId="0"/>
  </cellStyleXfs>
  <cellXfs count="102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2" fillId="0" borderId="4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5" xfId="0" applyNumberFormat="1" applyFont="1" applyFill="1" applyBorder="1" applyAlignment="1" applyProtection="1">
      <alignment horizontal="center" vertical="center" wrapText="1"/>
      <protection locked="0"/>
    </xf>
    <xf numFmtId="10" fontId="2" fillId="0" borderId="5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5" xfId="0" applyNumberFormat="1" applyFont="1" applyFill="1" applyBorder="1" applyAlignment="1" applyProtection="1">
      <alignment horizontal="center" vertical="center" wrapText="1"/>
      <protection locked="0"/>
    </xf>
    <xf numFmtId="43" fontId="2" fillId="0" borderId="6" xfId="0" applyNumberFormat="1" applyFont="1" applyFill="1" applyBorder="1" applyAlignment="1">
      <alignment horizontal="center" vertical="center" wrapText="1"/>
    </xf>
    <xf numFmtId="177" fontId="2" fillId="0" borderId="7" xfId="0" applyNumberFormat="1" applyFont="1" applyFill="1" applyBorder="1" applyAlignment="1" applyProtection="1">
      <alignment horizontal="center" vertical="center" wrapText="1"/>
      <protection locked="0"/>
    </xf>
    <xf numFmtId="178" fontId="3" fillId="0" borderId="8" xfId="0" applyNumberFormat="1" applyFont="1" applyFill="1" applyBorder="1" applyAlignment="1">
      <alignment horizontal="center" vertical="center" wrapText="1"/>
    </xf>
    <xf numFmtId="177" fontId="3" fillId="0" borderId="6" xfId="0" applyNumberFormat="1" applyFont="1" applyFill="1" applyBorder="1" applyAlignment="1">
      <alignment horizontal="left" vertical="center" wrapText="1"/>
    </xf>
    <xf numFmtId="10" fontId="3" fillId="0" borderId="6" xfId="0" applyNumberFormat="1" applyFont="1" applyFill="1" applyBorder="1" applyAlignment="1">
      <alignment horizontal="center" vertical="center" wrapText="1"/>
    </xf>
    <xf numFmtId="179" fontId="3" fillId="0" borderId="6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43" fontId="3" fillId="0" borderId="6" xfId="0" applyNumberFormat="1" applyFont="1" applyFill="1" applyBorder="1" applyAlignment="1">
      <alignment horizontal="center" vertical="center" wrapText="1"/>
    </xf>
    <xf numFmtId="176" fontId="3" fillId="0" borderId="9" xfId="0" applyNumberFormat="1" applyFont="1" applyFill="1" applyBorder="1" applyAlignment="1">
      <alignment horizontal="center" vertical="center" wrapText="1"/>
    </xf>
    <xf numFmtId="176" fontId="2" fillId="0" borderId="7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8" xfId="0" applyNumberFormat="1" applyFont="1" applyFill="1" applyBorder="1" applyAlignment="1">
      <alignment horizontal="center" vertical="center" wrapText="1"/>
    </xf>
    <xf numFmtId="177" fontId="2" fillId="0" borderId="6" xfId="0" applyNumberFormat="1" applyFont="1" applyFill="1" applyBorder="1" applyAlignment="1">
      <alignment horizontal="center" vertical="center" wrapText="1"/>
    </xf>
    <xf numFmtId="43" fontId="2" fillId="0" borderId="6" xfId="0" applyNumberFormat="1" applyFont="1" applyFill="1" applyBorder="1" applyAlignment="1">
      <alignment horizontal="right" vertical="center" wrapText="1"/>
    </xf>
    <xf numFmtId="10" fontId="2" fillId="0" borderId="6" xfId="0" applyNumberFormat="1" applyFont="1" applyFill="1" applyBorder="1" applyAlignment="1">
      <alignment horizontal="righ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7" fontId="2" fillId="0" borderId="9" xfId="0" applyNumberFormat="1" applyFont="1" applyFill="1" applyBorder="1" applyAlignment="1">
      <alignment horizontal="left" vertical="center" wrapText="1"/>
    </xf>
    <xf numFmtId="178" fontId="2" fillId="0" borderId="8" xfId="0" applyNumberFormat="1" applyFont="1" applyFill="1" applyBorder="1" applyAlignment="1">
      <alignment horizontal="center" vertical="center" wrapText="1"/>
    </xf>
    <xf numFmtId="177" fontId="2" fillId="0" borderId="6" xfId="0" applyNumberFormat="1" applyFont="1" applyFill="1" applyBorder="1" applyAlignment="1">
      <alignment horizontal="left" vertical="center" wrapText="1"/>
    </xf>
    <xf numFmtId="179" fontId="2" fillId="0" borderId="6" xfId="0" applyNumberFormat="1" applyFont="1" applyFill="1" applyBorder="1" applyAlignment="1">
      <alignment horizontal="center" vertical="center" wrapText="1"/>
    </xf>
    <xf numFmtId="10" fontId="2" fillId="0" borderId="6" xfId="0" applyNumberFormat="1" applyFont="1" applyFill="1" applyBorder="1" applyAlignment="1">
      <alignment horizontal="center" vertical="center" wrapText="1"/>
    </xf>
    <xf numFmtId="176" fontId="2" fillId="0" borderId="6" xfId="0" applyNumberFormat="1" applyFont="1" applyFill="1" applyBorder="1" applyAlignment="1">
      <alignment horizontal="center" vertical="center" wrapText="1"/>
    </xf>
    <xf numFmtId="180" fontId="3" fillId="0" borderId="8" xfId="0" applyNumberFormat="1" applyFont="1" applyFill="1" applyBorder="1" applyAlignment="1">
      <alignment horizontal="center" vertical="center" wrapText="1"/>
    </xf>
    <xf numFmtId="0" fontId="4" fillId="0" borderId="10" xfId="50" applyFont="1" applyFill="1" applyBorder="1" applyAlignment="1">
      <alignment horizontal="left" vertical="center" wrapText="1"/>
    </xf>
    <xf numFmtId="177" fontId="3" fillId="0" borderId="9" xfId="0" applyNumberFormat="1" applyFont="1" applyFill="1" applyBorder="1" applyAlignment="1">
      <alignment horizontal="left" vertical="center" wrapText="1"/>
    </xf>
    <xf numFmtId="176" fontId="3" fillId="0" borderId="8" xfId="0" applyNumberFormat="1" applyFont="1" applyFill="1" applyBorder="1" applyAlignment="1">
      <alignment horizontal="center" vertical="center" wrapText="1"/>
    </xf>
    <xf numFmtId="177" fontId="3" fillId="0" borderId="6" xfId="0" applyNumberFormat="1" applyFont="1" applyFill="1" applyBorder="1" applyAlignment="1">
      <alignment horizontal="center" vertical="center" wrapText="1"/>
    </xf>
    <xf numFmtId="177" fontId="2" fillId="0" borderId="11" xfId="0" applyNumberFormat="1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vertical="center"/>
    </xf>
    <xf numFmtId="177" fontId="3" fillId="0" borderId="12" xfId="0" applyNumberFormat="1" applyFont="1" applyFill="1" applyBorder="1" applyAlignment="1">
      <alignment horizontal="left" vertical="center" wrapText="1"/>
    </xf>
    <xf numFmtId="179" fontId="3" fillId="0" borderId="12" xfId="0" applyNumberFormat="1" applyFont="1" applyFill="1" applyBorder="1" applyAlignment="1">
      <alignment horizontal="center" vertical="center" wrapText="1"/>
    </xf>
    <xf numFmtId="177" fontId="3" fillId="0" borderId="11" xfId="0" applyNumberFormat="1" applyFont="1" applyFill="1" applyBorder="1" applyAlignment="1">
      <alignment horizontal="left" vertical="center" wrapText="1"/>
    </xf>
    <xf numFmtId="176" fontId="6" fillId="0" borderId="13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vertical="center"/>
    </xf>
    <xf numFmtId="10" fontId="6" fillId="0" borderId="10" xfId="0" applyNumberFormat="1" applyFont="1" applyFill="1" applyBorder="1" applyAlignment="1">
      <alignment vertical="center"/>
    </xf>
    <xf numFmtId="176" fontId="6" fillId="0" borderId="10" xfId="0" applyNumberFormat="1" applyFont="1" applyFill="1" applyBorder="1" applyAlignment="1">
      <alignment vertical="center"/>
    </xf>
    <xf numFmtId="0" fontId="6" fillId="0" borderId="14" xfId="0" applyFont="1" applyFill="1" applyBorder="1" applyAlignment="1">
      <alignment vertical="center"/>
    </xf>
    <xf numFmtId="176" fontId="2" fillId="0" borderId="4" xfId="0" applyNumberFormat="1" applyFont="1" applyFill="1" applyBorder="1" applyAlignment="1">
      <alignment horizontal="center" vertical="center" wrapText="1"/>
    </xf>
    <xf numFmtId="177" fontId="2" fillId="0" borderId="5" xfId="0" applyNumberFormat="1" applyFont="1" applyFill="1" applyBorder="1" applyAlignment="1">
      <alignment horizontal="left" vertical="center" wrapText="1"/>
    </xf>
    <xf numFmtId="179" fontId="3" fillId="0" borderId="5" xfId="0" applyNumberFormat="1" applyFont="1" applyFill="1" applyBorder="1" applyAlignment="1">
      <alignment horizontal="center" vertical="center" wrapText="1"/>
    </xf>
    <xf numFmtId="177" fontId="2" fillId="0" borderId="7" xfId="0" applyNumberFormat="1" applyFont="1" applyFill="1" applyBorder="1" applyAlignment="1">
      <alignment horizontal="left" vertical="center" wrapText="1"/>
    </xf>
    <xf numFmtId="9" fontId="3" fillId="0" borderId="6" xfId="0" applyNumberFormat="1" applyFont="1" applyFill="1" applyBorder="1" applyAlignment="1">
      <alignment horizontal="center" vertical="center" wrapText="1"/>
    </xf>
    <xf numFmtId="9" fontId="3" fillId="0" borderId="15" xfId="0" applyNumberFormat="1" applyFont="1" applyFill="1" applyBorder="1" applyAlignment="1">
      <alignment horizontal="center" vertical="center" wrapText="1"/>
    </xf>
    <xf numFmtId="10" fontId="3" fillId="0" borderId="16" xfId="0" applyNumberFormat="1" applyFont="1" applyFill="1" applyBorder="1" applyAlignment="1">
      <alignment horizontal="center" vertical="center" wrapText="1"/>
    </xf>
    <xf numFmtId="176" fontId="2" fillId="0" borderId="17" xfId="0" applyNumberFormat="1" applyFont="1" applyFill="1" applyBorder="1" applyAlignment="1">
      <alignment horizontal="center" vertical="center" wrapText="1"/>
    </xf>
    <xf numFmtId="177" fontId="2" fillId="0" borderId="12" xfId="0" applyNumberFormat="1" applyFont="1" applyFill="1" applyBorder="1" applyAlignment="1">
      <alignment horizontal="left" vertical="center" wrapText="1"/>
    </xf>
    <xf numFmtId="176" fontId="2" fillId="0" borderId="18" xfId="0" applyNumberFormat="1" applyFont="1" applyFill="1" applyBorder="1" applyAlignment="1">
      <alignment horizontal="center" vertical="center" wrapText="1"/>
    </xf>
    <xf numFmtId="177" fontId="2" fillId="0" borderId="19" xfId="0" applyNumberFormat="1" applyFont="1" applyFill="1" applyBorder="1" applyAlignment="1">
      <alignment horizontal="left" vertical="center" wrapText="1"/>
    </xf>
    <xf numFmtId="177" fontId="3" fillId="0" borderId="19" xfId="0" applyNumberFormat="1" applyFont="1" applyFill="1" applyBorder="1" applyAlignment="1">
      <alignment horizontal="center" vertical="center" wrapText="1"/>
    </xf>
    <xf numFmtId="179" fontId="3" fillId="0" borderId="20" xfId="0" applyNumberFormat="1" applyFont="1" applyFill="1" applyBorder="1" applyAlignment="1">
      <alignment horizontal="center" vertical="center" wrapText="1"/>
    </xf>
    <xf numFmtId="10" fontId="3" fillId="0" borderId="21" xfId="0" applyNumberFormat="1" applyFont="1" applyFill="1" applyBorder="1" applyAlignment="1">
      <alignment horizontal="center" vertical="center" wrapText="1"/>
    </xf>
    <xf numFmtId="176" fontId="3" fillId="0" borderId="22" xfId="0" applyNumberFormat="1" applyFont="1" applyFill="1" applyBorder="1" applyAlignment="1">
      <alignment horizontal="center" vertical="center" wrapText="1"/>
    </xf>
    <xf numFmtId="43" fontId="2" fillId="0" borderId="19" xfId="0" applyNumberFormat="1" applyFont="1" applyFill="1" applyBorder="1" applyAlignment="1">
      <alignment horizontal="center" vertical="center" wrapText="1"/>
    </xf>
    <xf numFmtId="177" fontId="2" fillId="0" borderId="23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8" fillId="0" borderId="0" xfId="0" applyFont="1" applyFill="1">
      <alignment vertical="center"/>
    </xf>
    <xf numFmtId="176" fontId="0" fillId="0" borderId="0" xfId="0" applyNumberFormat="1" applyFill="1">
      <alignment vertical="center"/>
    </xf>
    <xf numFmtId="181" fontId="0" fillId="0" borderId="0" xfId="0" applyNumberFormat="1" applyFill="1" applyAlignment="1">
      <alignment horizontal="right" vertical="center"/>
    </xf>
    <xf numFmtId="0" fontId="9" fillId="0" borderId="0" xfId="0" applyFont="1" applyFill="1" applyAlignment="1">
      <alignment horizontal="center" vertical="center" wrapText="1"/>
    </xf>
    <xf numFmtId="181" fontId="9" fillId="0" borderId="0" xfId="0" applyNumberFormat="1" applyFont="1" applyFill="1" applyAlignment="1">
      <alignment horizontal="right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 wrapText="1"/>
    </xf>
    <xf numFmtId="176" fontId="11" fillId="0" borderId="10" xfId="0" applyNumberFormat="1" applyFont="1" applyFill="1" applyBorder="1" applyAlignment="1">
      <alignment horizontal="center" vertical="center" wrapText="1"/>
    </xf>
    <xf numFmtId="181" fontId="11" fillId="0" borderId="1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24" xfId="0" applyFont="1" applyFill="1" applyBorder="1" applyAlignment="1">
      <alignment horizontal="left" vertical="center" wrapText="1"/>
    </xf>
    <xf numFmtId="0" fontId="13" fillId="0" borderId="25" xfId="0" applyFont="1" applyFill="1" applyBorder="1" applyAlignment="1">
      <alignment horizontal="left" vertical="center" wrapText="1"/>
    </xf>
    <xf numFmtId="0" fontId="13" fillId="0" borderId="25" xfId="0" applyFont="1" applyFill="1" applyBorder="1" applyAlignment="1">
      <alignment vertical="center" wrapText="1"/>
    </xf>
    <xf numFmtId="0" fontId="14" fillId="0" borderId="25" xfId="0" applyFont="1" applyFill="1" applyBorder="1" applyAlignment="1">
      <alignment vertical="center" wrapText="1"/>
    </xf>
    <xf numFmtId="181" fontId="13" fillId="0" borderId="25" xfId="0" applyNumberFormat="1" applyFont="1" applyFill="1" applyBorder="1" applyAlignment="1">
      <alignment horizontal="right" vertical="center" wrapText="1"/>
    </xf>
    <xf numFmtId="181" fontId="13" fillId="0" borderId="26" xfId="0" applyNumberFormat="1" applyFont="1" applyFill="1" applyBorder="1" applyAlignment="1">
      <alignment horizontal="right" vertical="center" wrapText="1"/>
    </xf>
    <xf numFmtId="0" fontId="12" fillId="0" borderId="0" xfId="0" applyFont="1" applyFill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left" vertical="center" wrapText="1"/>
    </xf>
    <xf numFmtId="0" fontId="15" fillId="0" borderId="10" xfId="0" applyFont="1" applyFill="1" applyBorder="1" applyAlignment="1">
      <alignment vertical="center" wrapText="1"/>
    </xf>
    <xf numFmtId="0" fontId="18" fillId="0" borderId="10" xfId="0" applyFont="1" applyFill="1" applyBorder="1" applyAlignment="1">
      <alignment horizontal="center" vertical="center" wrapText="1"/>
    </xf>
    <xf numFmtId="176" fontId="17" fillId="0" borderId="10" xfId="0" applyNumberFormat="1" applyFont="1" applyFill="1" applyBorder="1" applyAlignment="1">
      <alignment horizontal="center" vertical="center" wrapText="1"/>
    </xf>
    <xf numFmtId="181" fontId="16" fillId="0" borderId="1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center" vertical="center"/>
    </xf>
    <xf numFmtId="176" fontId="16" fillId="0" borderId="10" xfId="0" applyNumberFormat="1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181" fontId="19" fillId="0" borderId="10" xfId="0" applyNumberFormat="1" applyFont="1" applyFill="1" applyBorder="1" applyAlignment="1">
      <alignment horizontal="right" vertical="center"/>
    </xf>
    <xf numFmtId="176" fontId="19" fillId="0" borderId="0" xfId="0" applyNumberFormat="1" applyFont="1" applyFill="1" applyBorder="1" applyAlignment="1">
      <alignment horizontal="center" vertical="center"/>
    </xf>
    <xf numFmtId="0" fontId="20" fillId="3" borderId="0" xfId="0" applyFont="1" applyFill="1" applyAlignment="1">
      <alignment horizontal="left" vertical="center" wrapText="1"/>
    </xf>
    <xf numFmtId="0" fontId="20" fillId="3" borderId="0" xfId="0" applyFont="1" applyFill="1" applyAlignment="1">
      <alignment horizontal="left" vertical="center"/>
    </xf>
    <xf numFmtId="0" fontId="19" fillId="3" borderId="0" xfId="0" applyFont="1" applyFill="1" applyAlignment="1">
      <alignment horizontal="left" vertical="center"/>
    </xf>
    <xf numFmtId="181" fontId="20" fillId="3" borderId="0" xfId="0" applyNumberFormat="1" applyFont="1" applyFill="1" applyAlignment="1">
      <alignment horizontal="right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8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0" Type="http://schemas.openxmlformats.org/officeDocument/2006/relationships/image" Target="media/image30.png"/><Relationship Id="rId3" Type="http://schemas.openxmlformats.org/officeDocument/2006/relationships/image" Target="media/image3.png"/><Relationship Id="rId29" Type="http://schemas.openxmlformats.org/officeDocument/2006/relationships/image" Target="media/image29.png"/><Relationship Id="rId28" Type="http://schemas.openxmlformats.org/officeDocument/2006/relationships/image" Target="media/image28.png"/><Relationship Id="rId27" Type="http://schemas.openxmlformats.org/officeDocument/2006/relationships/image" Target="media/image27.png"/><Relationship Id="rId26" Type="http://schemas.openxmlformats.org/officeDocument/2006/relationships/image" Target="media/image26.png"/><Relationship Id="rId25" Type="http://schemas.openxmlformats.org/officeDocument/2006/relationships/image" Target="media/image25.png"/><Relationship Id="rId24" Type="http://schemas.openxmlformats.org/officeDocument/2006/relationships/image" Target="media/image24.png"/><Relationship Id="rId23" Type="http://schemas.openxmlformats.org/officeDocument/2006/relationships/image" Target="media/image23.png"/><Relationship Id="rId22" Type="http://schemas.openxmlformats.org/officeDocument/2006/relationships/image" Target="media/image22.png"/><Relationship Id="rId21" Type="http://schemas.openxmlformats.org/officeDocument/2006/relationships/image" Target="media/image21.png"/><Relationship Id="rId20" Type="http://schemas.openxmlformats.org/officeDocument/2006/relationships/image" Target="media/image20.png"/><Relationship Id="rId2" Type="http://schemas.openxmlformats.org/officeDocument/2006/relationships/image" Target="media/image2.png"/><Relationship Id="rId19" Type="http://schemas.openxmlformats.org/officeDocument/2006/relationships/image" Target="media/image19.png"/><Relationship Id="rId18" Type="http://schemas.openxmlformats.org/officeDocument/2006/relationships/image" Target="media/image18.png"/><Relationship Id="rId17" Type="http://schemas.openxmlformats.org/officeDocument/2006/relationships/image" Target="media/image17.png"/><Relationship Id="rId16" Type="http://schemas.openxmlformats.org/officeDocument/2006/relationships/image" Target="media/image16.png"/><Relationship Id="rId15" Type="http://schemas.openxmlformats.org/officeDocument/2006/relationships/image" Target="media/image15.png"/><Relationship Id="rId14" Type="http://schemas.openxmlformats.org/officeDocument/2006/relationships/image" Target="media/image14.png"/><Relationship Id="rId13" Type="http://schemas.openxmlformats.org/officeDocument/2006/relationships/image" Target="media/image13.png"/><Relationship Id="rId12" Type="http://schemas.openxmlformats.org/officeDocument/2006/relationships/image" Target="media/image12.png"/><Relationship Id="rId11" Type="http://schemas.openxmlformats.org/officeDocument/2006/relationships/image" Target="media/image11.png"/><Relationship Id="rId10" Type="http://schemas.openxmlformats.org/officeDocument/2006/relationships/image" Target="media/image10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liufang1\Local%20Settings\Temporary%20Internet%20Files\OLK55\&#39532;&#23071;&#24102;&#36208;\&#27784;&#38451;&#25104;&#26412;\&#38738;&#23707;&#22025;&#24180;&#21326;2010.10.18\&#25991;&#23383;\2008\&#22823;&#20016;&#36335;\08.05.30&#26041;&#26696;\080604&#22823;&#20016;&#36335;&#39044;&#31639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变量单"/>
      <sheetName val="单价表"/>
      <sheetName val="改加胶玻璃、室外栏杆"/>
      <sheetName val="MOHKG"/>
      <sheetName val="材料"/>
      <sheetName val="工程量计算"/>
      <sheetName val="ANL"/>
      <sheetName val="材料单价表"/>
      <sheetName val="Sheet1"/>
      <sheetName val="裙房"/>
      <sheetName val="明细表"/>
      <sheetName val="8"/>
      <sheetName val="2"/>
      <sheetName val="6"/>
      <sheetName val="面积合计（藏）"/>
      <sheetName val="7"/>
      <sheetName val="3"/>
      <sheetName val="4"/>
      <sheetName val="投标材料清单 "/>
      <sheetName val="5"/>
      <sheetName val="1"/>
      <sheetName val="XLR_NoRangeSheet"/>
      <sheetName val="T14#保温"/>
      <sheetName val="T14#石材"/>
      <sheetName val="T14#涂料"/>
      <sheetName val="資料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47"/>
  <sheetViews>
    <sheetView tabSelected="1" view="pageBreakPreview" zoomScale="55" zoomScaleNormal="55" topLeftCell="A42" workbookViewId="0">
      <selection activeCell="K45" sqref="K45"/>
    </sheetView>
  </sheetViews>
  <sheetFormatPr defaultColWidth="9" defaultRowHeight="25.5"/>
  <cols>
    <col min="1" max="1" width="7.03333333333333" style="64" customWidth="1"/>
    <col min="2" max="2" width="17.375" style="65" customWidth="1"/>
    <col min="3" max="3" width="21.875" style="65" customWidth="1"/>
    <col min="4" max="4" width="19.2583333333333" style="65" customWidth="1"/>
    <col min="5" max="5" width="62.7583333333333" style="65" customWidth="1"/>
    <col min="6" max="6" width="24.6333333333333" style="65" customWidth="1"/>
    <col min="7" max="7" width="52.625" style="65" customWidth="1"/>
    <col min="8" max="8" width="9.76666666666667" style="66" customWidth="1"/>
    <col min="9" max="9" width="14.5333333333333" style="67" customWidth="1"/>
    <col min="10" max="10" width="20.9083333333333" style="68" customWidth="1"/>
    <col min="11" max="11" width="25.2166666666667" style="68" customWidth="1"/>
    <col min="12" max="12" width="29.8166666666667" customWidth="1"/>
    <col min="13" max="14" width="19"/>
  </cols>
  <sheetData>
    <row r="1" s="62" customFormat="1" ht="51" spans="1:27">
      <c r="A1" s="69" t="s">
        <v>0</v>
      </c>
      <c r="B1" s="69"/>
      <c r="C1" s="69"/>
      <c r="D1" s="69"/>
      <c r="E1" s="69"/>
      <c r="F1" s="69"/>
      <c r="G1" s="69"/>
      <c r="H1" s="69"/>
      <c r="I1" s="69"/>
      <c r="J1" s="70"/>
      <c r="K1" s="70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</row>
    <row r="2" s="62" customFormat="1" ht="44" customHeight="1" spans="1:27">
      <c r="A2" s="72" t="s">
        <v>1</v>
      </c>
      <c r="B2" s="72" t="s">
        <v>2</v>
      </c>
      <c r="C2" s="72" t="s">
        <v>3</v>
      </c>
      <c r="D2" s="72" t="s">
        <v>4</v>
      </c>
      <c r="E2" s="72" t="s">
        <v>5</v>
      </c>
      <c r="F2" s="72" t="s">
        <v>6</v>
      </c>
      <c r="G2" s="72" t="s">
        <v>7</v>
      </c>
      <c r="H2" s="72" t="s">
        <v>8</v>
      </c>
      <c r="I2" s="73" t="s">
        <v>9</v>
      </c>
      <c r="J2" s="74" t="s">
        <v>10</v>
      </c>
      <c r="K2" s="74" t="s">
        <v>11</v>
      </c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</row>
    <row r="3" s="63" customFormat="1" ht="31.5" spans="1:27">
      <c r="A3" s="76" t="s">
        <v>12</v>
      </c>
      <c r="B3" s="77"/>
      <c r="C3" s="78"/>
      <c r="D3" s="78"/>
      <c r="E3" s="78"/>
      <c r="F3" s="78"/>
      <c r="G3" s="78"/>
      <c r="H3" s="79"/>
      <c r="I3" s="78"/>
      <c r="J3" s="80"/>
      <c r="K3" s="81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</row>
    <row r="4" s="63" customFormat="1" ht="255" customHeight="1" spans="1:27">
      <c r="A4" s="83">
        <v>1</v>
      </c>
      <c r="B4" s="84" t="s">
        <v>13</v>
      </c>
      <c r="C4" s="85" t="s">
        <v>14</v>
      </c>
      <c r="D4" s="85" t="s">
        <v>15</v>
      </c>
      <c r="E4" s="86" t="s">
        <v>16</v>
      </c>
      <c r="F4" s="86"/>
      <c r="G4" s="87" t="str">
        <f>_xlfn.DISPIMG("ID_48E78878B92A4C1182CCA4BC3ADF6D59",1)</f>
        <v>=DISPIMG("ID_48E78878B92A4C1182CCA4BC3ADF6D59",1)</v>
      </c>
      <c r="H4" s="88" t="s">
        <v>17</v>
      </c>
      <c r="I4" s="89">
        <v>13.38</v>
      </c>
      <c r="J4" s="90"/>
      <c r="K4" s="90">
        <f t="shared" ref="K4:K9" si="0">J4*I4</f>
        <v>0</v>
      </c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</row>
    <row r="5" s="63" customFormat="1" ht="250" customHeight="1" spans="1:27">
      <c r="A5" s="83">
        <v>2</v>
      </c>
      <c r="B5" s="84" t="s">
        <v>18</v>
      </c>
      <c r="C5" s="85" t="s">
        <v>14</v>
      </c>
      <c r="D5" s="85" t="s">
        <v>19</v>
      </c>
      <c r="E5" s="86" t="s">
        <v>20</v>
      </c>
      <c r="F5" s="86"/>
      <c r="G5" s="87" t="str">
        <f>_xlfn.DISPIMG("ID_17665B5A7DA445818B17009ADFC202FB",1)</f>
        <v>=DISPIMG("ID_17665B5A7DA445818B17009ADFC202FB",1)</v>
      </c>
      <c r="H5" s="88" t="s">
        <v>17</v>
      </c>
      <c r="I5" s="89">
        <v>48.7</v>
      </c>
      <c r="J5" s="90"/>
      <c r="K5" s="90">
        <f t="shared" si="0"/>
        <v>0</v>
      </c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</row>
    <row r="6" s="63" customFormat="1" ht="250" customHeight="1" spans="1:27">
      <c r="A6" s="83">
        <v>3</v>
      </c>
      <c r="B6" s="84" t="s">
        <v>21</v>
      </c>
      <c r="C6" s="85" t="s">
        <v>14</v>
      </c>
      <c r="D6" s="85" t="s">
        <v>19</v>
      </c>
      <c r="E6" s="86" t="s">
        <v>20</v>
      </c>
      <c r="F6" s="85" t="s">
        <v>22</v>
      </c>
      <c r="G6" s="87" t="str">
        <f>_xlfn.DISPIMG("ID_9919EA15846B4109B747C86B53968B17",1)</f>
        <v>=DISPIMG("ID_9919EA15846B4109B747C86B53968B17",1)</v>
      </c>
      <c r="H6" s="88" t="s">
        <v>17</v>
      </c>
      <c r="I6" s="89">
        <v>7.23</v>
      </c>
      <c r="J6" s="90"/>
      <c r="K6" s="90">
        <f t="shared" si="0"/>
        <v>0</v>
      </c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</row>
    <row r="7" s="63" customFormat="1" ht="250" customHeight="1" spans="1:27">
      <c r="A7" s="83">
        <v>4</v>
      </c>
      <c r="B7" s="84" t="s">
        <v>13</v>
      </c>
      <c r="C7" s="85" t="s">
        <v>14</v>
      </c>
      <c r="D7" s="85" t="s">
        <v>23</v>
      </c>
      <c r="E7" s="86" t="s">
        <v>16</v>
      </c>
      <c r="F7" s="86"/>
      <c r="G7" s="87" t="str">
        <f>_xlfn.DISPIMG("ID_48E78878B92A4C1182CCA4BC3ADF6D59",1)</f>
        <v>=DISPIMG("ID_48E78878B92A4C1182CCA4BC3ADF6D59",1)</v>
      </c>
      <c r="H7" s="88" t="s">
        <v>17</v>
      </c>
      <c r="I7" s="89">
        <v>28.6195</v>
      </c>
      <c r="J7" s="90"/>
      <c r="K7" s="90">
        <f t="shared" si="0"/>
        <v>0</v>
      </c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</row>
    <row r="8" s="63" customFormat="1" ht="31.5" spans="1:27">
      <c r="A8" s="76" t="s">
        <v>24</v>
      </c>
      <c r="B8" s="77"/>
      <c r="C8" s="78"/>
      <c r="D8" s="78"/>
      <c r="E8" s="78"/>
      <c r="F8" s="78"/>
      <c r="G8" s="78"/>
      <c r="H8" s="79"/>
      <c r="I8" s="78"/>
      <c r="J8" s="80"/>
      <c r="K8" s="81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</row>
    <row r="9" s="63" customFormat="1" ht="350" customHeight="1" spans="1:27">
      <c r="A9" s="83">
        <v>5</v>
      </c>
      <c r="B9" s="84" t="s">
        <v>18</v>
      </c>
      <c r="C9" s="85" t="s">
        <v>14</v>
      </c>
      <c r="D9" s="85" t="s">
        <v>25</v>
      </c>
      <c r="E9" s="86" t="s">
        <v>26</v>
      </c>
      <c r="F9" s="86" t="str">
        <f>_xlfn.DISPIMG("ID_BF029AB095E94DD9958D5534652F1E44",1)</f>
        <v>=DISPIMG("ID_BF029AB095E94DD9958D5534652F1E44",1)</v>
      </c>
      <c r="G9" s="87" t="str">
        <f>_xlfn.DISPIMG("ID_48E78878B92A4C1182CCA4BC3ADF6D59",1)</f>
        <v>=DISPIMG("ID_48E78878B92A4C1182CCA4BC3ADF6D59",1)</v>
      </c>
      <c r="H9" s="88" t="s">
        <v>27</v>
      </c>
      <c r="I9" s="89">
        <v>381.74</v>
      </c>
      <c r="J9" s="90"/>
      <c r="K9" s="90">
        <f t="shared" si="0"/>
        <v>0</v>
      </c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</row>
    <row r="10" s="63" customFormat="1" ht="309" customHeight="1" spans="1:27">
      <c r="A10" s="83">
        <v>6</v>
      </c>
      <c r="B10" s="84" t="s">
        <v>13</v>
      </c>
      <c r="C10" s="85" t="s">
        <v>14</v>
      </c>
      <c r="D10" s="85" t="s">
        <v>28</v>
      </c>
      <c r="E10" s="86" t="s">
        <v>29</v>
      </c>
      <c r="F10" s="86" t="str">
        <f>_xlfn.DISPIMG("ID_8D1A601A63B04B788192289D20ED5E97",1)</f>
        <v>=DISPIMG("ID_8D1A601A63B04B788192289D20ED5E97",1)</v>
      </c>
      <c r="G10" s="87" t="str">
        <f>_xlfn.DISPIMG("ID_48E78878B92A4C1182CCA4BC3ADF6D59",1)</f>
        <v>=DISPIMG("ID_48E78878B92A4C1182CCA4BC3ADF6D59",1)</v>
      </c>
      <c r="H10" s="88" t="s">
        <v>27</v>
      </c>
      <c r="I10" s="89">
        <v>20.11</v>
      </c>
      <c r="J10" s="90"/>
      <c r="K10" s="90">
        <f t="shared" ref="K10:K13" si="1">J10*I10</f>
        <v>0</v>
      </c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</row>
    <row r="11" s="63" customFormat="1" ht="305" customHeight="1" spans="1:27">
      <c r="A11" s="83">
        <v>7</v>
      </c>
      <c r="B11" s="84" t="s">
        <v>13</v>
      </c>
      <c r="C11" s="85" t="s">
        <v>14</v>
      </c>
      <c r="D11" s="85" t="s">
        <v>28</v>
      </c>
      <c r="E11" s="86" t="s">
        <v>30</v>
      </c>
      <c r="F11" s="86" t="str">
        <f>_xlfn.DISPIMG("ID_252D13922D6C4BA9A095F386F65490C4",1)</f>
        <v>=DISPIMG("ID_252D13922D6C4BA9A095F386F65490C4",1)</v>
      </c>
      <c r="G11" s="87" t="str">
        <f>_xlfn.DISPIMG("ID_48E78878B92A4C1182CCA4BC3ADF6D59",1)</f>
        <v>=DISPIMG("ID_48E78878B92A4C1182CCA4BC3ADF6D59",1)</v>
      </c>
      <c r="H11" s="88" t="s">
        <v>27</v>
      </c>
      <c r="I11" s="89">
        <v>2.62</v>
      </c>
      <c r="J11" s="90"/>
      <c r="K11" s="90">
        <f t="shared" si="1"/>
        <v>0</v>
      </c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</row>
    <row r="12" s="63" customFormat="1" ht="31.5" spans="1:27">
      <c r="A12" s="76" t="s">
        <v>31</v>
      </c>
      <c r="B12" s="77"/>
      <c r="C12" s="78"/>
      <c r="D12" s="78"/>
      <c r="E12" s="78"/>
      <c r="F12" s="78"/>
      <c r="G12" s="78"/>
      <c r="H12" s="79"/>
      <c r="I12" s="78"/>
      <c r="J12" s="80"/>
      <c r="K12" s="81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</row>
    <row r="13" s="63" customFormat="1" ht="249" customHeight="1" spans="1:27">
      <c r="A13" s="83">
        <v>8</v>
      </c>
      <c r="B13" s="84" t="s">
        <v>18</v>
      </c>
      <c r="C13" s="85" t="s">
        <v>14</v>
      </c>
      <c r="D13" s="85" t="s">
        <v>32</v>
      </c>
      <c r="E13" s="86" t="s">
        <v>33</v>
      </c>
      <c r="F13" s="86"/>
      <c r="G13" s="87" t="str">
        <f t="shared" ref="G13:G17" si="2">_xlfn.DISPIMG("ID_DF32A29423EB4AEFADF6FCE58EF8F0A5",1)</f>
        <v>=DISPIMG("ID_DF32A29423EB4AEFADF6FCE58EF8F0A5",1)</v>
      </c>
      <c r="H13" s="88" t="s">
        <v>17</v>
      </c>
      <c r="I13" s="89">
        <v>318.55</v>
      </c>
      <c r="J13" s="90"/>
      <c r="K13" s="90">
        <f t="shared" si="1"/>
        <v>0</v>
      </c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1"/>
    </row>
    <row r="14" s="63" customFormat="1" ht="255" customHeight="1" spans="1:27">
      <c r="A14" s="83">
        <v>9</v>
      </c>
      <c r="B14" s="84" t="s">
        <v>18</v>
      </c>
      <c r="C14" s="85" t="s">
        <v>14</v>
      </c>
      <c r="D14" s="85" t="s">
        <v>34</v>
      </c>
      <c r="E14" s="86" t="s">
        <v>33</v>
      </c>
      <c r="F14" s="86"/>
      <c r="G14" s="87" t="str">
        <f>_xlfn.DISPIMG("ID_C655AB0F67BF40ECBFBFEBE29260AE72",1)</f>
        <v>=DISPIMG("ID_C655AB0F67BF40ECBFBFEBE29260AE72",1)</v>
      </c>
      <c r="H14" s="88" t="s">
        <v>17</v>
      </c>
      <c r="I14" s="89">
        <v>945.99</v>
      </c>
      <c r="J14" s="90"/>
      <c r="K14" s="90">
        <f t="shared" ref="K14:K19" si="3">J14*I14</f>
        <v>0</v>
      </c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</row>
    <row r="15" s="63" customFormat="1" ht="249" customHeight="1" spans="1:27">
      <c r="A15" s="83">
        <v>10</v>
      </c>
      <c r="B15" s="84" t="s">
        <v>18</v>
      </c>
      <c r="C15" s="85" t="s">
        <v>14</v>
      </c>
      <c r="D15" s="85" t="s">
        <v>35</v>
      </c>
      <c r="E15" s="86" t="s">
        <v>33</v>
      </c>
      <c r="F15" s="86"/>
      <c r="G15" s="87" t="str">
        <f>_xlfn.DISPIMG("ID_E4FC3DA8D7F34381B2293E378AE1FB7A",1)</f>
        <v>=DISPIMG("ID_E4FC3DA8D7F34381B2293E378AE1FB7A",1)</v>
      </c>
      <c r="H15" s="88" t="s">
        <v>17</v>
      </c>
      <c r="I15" s="89">
        <v>271.98</v>
      </c>
      <c r="J15" s="90"/>
      <c r="K15" s="90">
        <f t="shared" si="3"/>
        <v>0</v>
      </c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</row>
    <row r="16" s="63" customFormat="1" ht="249" customHeight="1" spans="1:27">
      <c r="A16" s="83">
        <v>11</v>
      </c>
      <c r="B16" s="84" t="s">
        <v>18</v>
      </c>
      <c r="C16" s="85" t="s">
        <v>14</v>
      </c>
      <c r="D16" s="85" t="s">
        <v>36</v>
      </c>
      <c r="E16" s="86" t="s">
        <v>37</v>
      </c>
      <c r="F16" s="86"/>
      <c r="G16" s="87" t="str">
        <f t="shared" si="2"/>
        <v>=DISPIMG("ID_DF32A29423EB4AEFADF6FCE58EF8F0A5",1)</v>
      </c>
      <c r="H16" s="88" t="s">
        <v>17</v>
      </c>
      <c r="I16" s="89">
        <v>799.32</v>
      </c>
      <c r="J16" s="90"/>
      <c r="K16" s="90">
        <f t="shared" si="3"/>
        <v>0</v>
      </c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</row>
    <row r="17" s="63" customFormat="1" ht="249" customHeight="1" spans="1:27">
      <c r="A17" s="83">
        <v>12</v>
      </c>
      <c r="B17" s="84" t="s">
        <v>21</v>
      </c>
      <c r="C17" s="85" t="s">
        <v>14</v>
      </c>
      <c r="D17" s="85" t="s">
        <v>36</v>
      </c>
      <c r="E17" s="86" t="s">
        <v>37</v>
      </c>
      <c r="F17" s="86"/>
      <c r="G17" s="87" t="str">
        <f t="shared" si="2"/>
        <v>=DISPIMG("ID_DF32A29423EB4AEFADF6FCE58EF8F0A5",1)</v>
      </c>
      <c r="H17" s="88" t="s">
        <v>17</v>
      </c>
      <c r="I17" s="89">
        <v>74.85</v>
      </c>
      <c r="J17" s="90"/>
      <c r="K17" s="90">
        <f t="shared" si="3"/>
        <v>0</v>
      </c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</row>
    <row r="18" s="63" customFormat="1" ht="31.5" spans="1:27">
      <c r="A18" s="76" t="s">
        <v>38</v>
      </c>
      <c r="B18" s="77"/>
      <c r="C18" s="78"/>
      <c r="D18" s="78"/>
      <c r="E18" s="78"/>
      <c r="F18" s="78"/>
      <c r="G18" s="78"/>
      <c r="H18" s="79"/>
      <c r="I18" s="78"/>
      <c r="J18" s="80"/>
      <c r="K18" s="81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</row>
    <row r="19" s="63" customFormat="1" ht="256" customHeight="1" spans="1:27">
      <c r="A19" s="83">
        <v>13</v>
      </c>
      <c r="B19" s="84" t="s">
        <v>18</v>
      </c>
      <c r="C19" s="85" t="s">
        <v>14</v>
      </c>
      <c r="D19" s="85" t="s">
        <v>39</v>
      </c>
      <c r="E19" s="86" t="s">
        <v>40</v>
      </c>
      <c r="F19" s="86" t="str">
        <f>_xlfn.DISPIMG("ID_7DD207974FBE4C68B28403FE128D5187",1)</f>
        <v>=DISPIMG("ID_7DD207974FBE4C68B28403FE128D5187",1)</v>
      </c>
      <c r="G19" s="87" t="str">
        <f t="shared" ref="G19:G43" si="4">_xlfn.DISPIMG("ID_DF32A29423EB4AEFADF6FCE58EF8F0A5",1)</f>
        <v>=DISPIMG("ID_DF32A29423EB4AEFADF6FCE58EF8F0A5",1)</v>
      </c>
      <c r="H19" s="88" t="s">
        <v>27</v>
      </c>
      <c r="I19" s="92">
        <v>129.01</v>
      </c>
      <c r="J19" s="90"/>
      <c r="K19" s="90">
        <f t="shared" si="3"/>
        <v>0</v>
      </c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</row>
    <row r="20" s="63" customFormat="1" ht="255" customHeight="1" spans="1:27">
      <c r="A20" s="83">
        <v>14</v>
      </c>
      <c r="B20" s="84" t="s">
        <v>18</v>
      </c>
      <c r="C20" s="85" t="s">
        <v>14</v>
      </c>
      <c r="D20" s="85" t="s">
        <v>41</v>
      </c>
      <c r="E20" s="86" t="s">
        <v>40</v>
      </c>
      <c r="F20" s="86" t="str">
        <f>_xlfn.DISPIMG("ID_D8E3863F62114989B2EFADC810B1C0C9",1)</f>
        <v>=DISPIMG("ID_D8E3863F62114989B2EFADC810B1C0C9",1)</v>
      </c>
      <c r="G20" s="87" t="str">
        <f t="shared" si="4"/>
        <v>=DISPIMG("ID_DF32A29423EB4AEFADF6FCE58EF8F0A5",1)</v>
      </c>
      <c r="H20" s="88" t="s">
        <v>27</v>
      </c>
      <c r="I20" s="92">
        <v>141.04</v>
      </c>
      <c r="J20" s="90"/>
      <c r="K20" s="90">
        <f t="shared" ref="K20:K43" si="5">J20*I20</f>
        <v>0</v>
      </c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</row>
    <row r="21" s="63" customFormat="1" ht="257" customHeight="1" spans="1:27">
      <c r="A21" s="83">
        <v>15</v>
      </c>
      <c r="B21" s="84" t="s">
        <v>18</v>
      </c>
      <c r="C21" s="85" t="s">
        <v>14</v>
      </c>
      <c r="D21" s="85" t="s">
        <v>42</v>
      </c>
      <c r="E21" s="86" t="s">
        <v>40</v>
      </c>
      <c r="F21" s="86" t="str">
        <f>_xlfn.DISPIMG("ID_C85344305AF7419496EC909DDEAD530B",1)</f>
        <v>=DISPIMG("ID_C85344305AF7419496EC909DDEAD530B",1)</v>
      </c>
      <c r="G21" s="87" t="str">
        <f t="shared" si="4"/>
        <v>=DISPIMG("ID_DF32A29423EB4AEFADF6FCE58EF8F0A5",1)</v>
      </c>
      <c r="H21" s="88" t="s">
        <v>27</v>
      </c>
      <c r="I21" s="92">
        <v>76.08</v>
      </c>
      <c r="J21" s="90"/>
      <c r="K21" s="90">
        <f t="shared" si="5"/>
        <v>0</v>
      </c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</row>
    <row r="22" s="63" customFormat="1" ht="272" customHeight="1" spans="1:27">
      <c r="A22" s="83">
        <v>16</v>
      </c>
      <c r="B22" s="84" t="s">
        <v>18</v>
      </c>
      <c r="C22" s="85" t="s">
        <v>14</v>
      </c>
      <c r="D22" s="85" t="s">
        <v>43</v>
      </c>
      <c r="E22" s="86" t="s">
        <v>40</v>
      </c>
      <c r="F22" s="86" t="str">
        <f>_xlfn.DISPIMG("ID_954D05C2FD544E079ED53AB1FD29CDBD",1)</f>
        <v>=DISPIMG("ID_954D05C2FD544E079ED53AB1FD29CDBD",1)</v>
      </c>
      <c r="G22" s="87" t="str">
        <f t="shared" si="4"/>
        <v>=DISPIMG("ID_DF32A29423EB4AEFADF6FCE58EF8F0A5",1)</v>
      </c>
      <c r="H22" s="88" t="s">
        <v>27</v>
      </c>
      <c r="I22" s="92">
        <v>27.9</v>
      </c>
      <c r="J22" s="90"/>
      <c r="K22" s="90">
        <f t="shared" si="5"/>
        <v>0</v>
      </c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</row>
    <row r="23" s="63" customFormat="1" ht="264" customHeight="1" spans="1:27">
      <c r="A23" s="83">
        <v>17</v>
      </c>
      <c r="B23" s="84" t="s">
        <v>18</v>
      </c>
      <c r="C23" s="85" t="s">
        <v>14</v>
      </c>
      <c r="D23" s="85" t="s">
        <v>44</v>
      </c>
      <c r="E23" s="86" t="s">
        <v>40</v>
      </c>
      <c r="F23" s="86" t="str">
        <f>_xlfn.DISPIMG("ID_E23F042614094B09A1A9F2451E3D4E86",1)</f>
        <v>=DISPIMG("ID_E23F042614094B09A1A9F2451E3D4E86",1)</v>
      </c>
      <c r="G23" s="87" t="str">
        <f t="shared" si="4"/>
        <v>=DISPIMG("ID_DF32A29423EB4AEFADF6FCE58EF8F0A5",1)</v>
      </c>
      <c r="H23" s="88" t="s">
        <v>27</v>
      </c>
      <c r="I23" s="92">
        <v>323.78</v>
      </c>
      <c r="J23" s="90"/>
      <c r="K23" s="90">
        <f t="shared" si="5"/>
        <v>0</v>
      </c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</row>
    <row r="24" s="63" customFormat="1" ht="248" customHeight="1" spans="1:27">
      <c r="A24" s="83">
        <v>18</v>
      </c>
      <c r="B24" s="84" t="s">
        <v>18</v>
      </c>
      <c r="C24" s="85" t="s">
        <v>14</v>
      </c>
      <c r="D24" s="85" t="s">
        <v>43</v>
      </c>
      <c r="E24" s="86" t="s">
        <v>40</v>
      </c>
      <c r="F24" s="86" t="str">
        <f>_xlfn.DISPIMG("ID_A2188600C3BD40CA953522CAA71FC600",1)</f>
        <v>=DISPIMG("ID_A2188600C3BD40CA953522CAA71FC600",1)</v>
      </c>
      <c r="G24" s="87" t="str">
        <f t="shared" si="4"/>
        <v>=DISPIMG("ID_DF32A29423EB4AEFADF6FCE58EF8F0A5",1)</v>
      </c>
      <c r="H24" s="88" t="s">
        <v>27</v>
      </c>
      <c r="I24" s="92">
        <v>24.68</v>
      </c>
      <c r="J24" s="90"/>
      <c r="K24" s="90">
        <f t="shared" si="5"/>
        <v>0</v>
      </c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</row>
    <row r="25" s="63" customFormat="1" ht="268" customHeight="1" spans="1:27">
      <c r="A25" s="83">
        <v>19</v>
      </c>
      <c r="B25" s="84" t="s">
        <v>18</v>
      </c>
      <c r="C25" s="85" t="s">
        <v>14</v>
      </c>
      <c r="D25" s="85" t="s">
        <v>42</v>
      </c>
      <c r="E25" s="86" t="s">
        <v>40</v>
      </c>
      <c r="F25" s="86" t="str">
        <f>_xlfn.DISPIMG("ID_FE615A67F25D412ABF9DDAF0555BDAB3",1)</f>
        <v>=DISPIMG("ID_FE615A67F25D412ABF9DDAF0555BDAB3",1)</v>
      </c>
      <c r="G25" s="87" t="str">
        <f t="shared" si="4"/>
        <v>=DISPIMG("ID_DF32A29423EB4AEFADF6FCE58EF8F0A5",1)</v>
      </c>
      <c r="H25" s="88" t="s">
        <v>27</v>
      </c>
      <c r="I25" s="92">
        <v>60.18</v>
      </c>
      <c r="J25" s="90"/>
      <c r="K25" s="90">
        <f t="shared" si="5"/>
        <v>0</v>
      </c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</row>
    <row r="26" s="63" customFormat="1" ht="250" customHeight="1" spans="1:27">
      <c r="A26" s="83">
        <v>20</v>
      </c>
      <c r="B26" s="84" t="s">
        <v>18</v>
      </c>
      <c r="C26" s="85" t="s">
        <v>14</v>
      </c>
      <c r="D26" s="85" t="s">
        <v>42</v>
      </c>
      <c r="E26" s="86" t="s">
        <v>40</v>
      </c>
      <c r="F26" s="86" t="str">
        <f>_xlfn.DISPIMG("ID_54357EEFD08F480D9117708E6AC25D04",1)</f>
        <v>=DISPIMG("ID_54357EEFD08F480D9117708E6AC25D04",1)</v>
      </c>
      <c r="G26" s="87" t="str">
        <f t="shared" si="4"/>
        <v>=DISPIMG("ID_DF32A29423EB4AEFADF6FCE58EF8F0A5",1)</v>
      </c>
      <c r="H26" s="88" t="s">
        <v>27</v>
      </c>
      <c r="I26" s="92">
        <v>76.08</v>
      </c>
      <c r="J26" s="90"/>
      <c r="K26" s="90">
        <f t="shared" si="5"/>
        <v>0</v>
      </c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</row>
    <row r="27" s="63" customFormat="1" ht="250" customHeight="1" spans="1:27">
      <c r="A27" s="83">
        <v>21</v>
      </c>
      <c r="B27" s="84" t="s">
        <v>18</v>
      </c>
      <c r="C27" s="85" t="s">
        <v>14</v>
      </c>
      <c r="D27" s="85" t="s">
        <v>42</v>
      </c>
      <c r="E27" s="86" t="s">
        <v>40</v>
      </c>
      <c r="F27" s="86" t="str">
        <f>_xlfn.DISPIMG("ID_BB3FAEBEA22D4DBA952B3995D696250D",1)</f>
        <v>=DISPIMG("ID_BB3FAEBEA22D4DBA952B3995D696250D",1)</v>
      </c>
      <c r="G27" s="87" t="str">
        <f t="shared" si="4"/>
        <v>=DISPIMG("ID_DF32A29423EB4AEFADF6FCE58EF8F0A5",1)</v>
      </c>
      <c r="H27" s="88" t="s">
        <v>27</v>
      </c>
      <c r="I27" s="92">
        <v>23.14</v>
      </c>
      <c r="J27" s="90"/>
      <c r="K27" s="90">
        <f t="shared" si="5"/>
        <v>0</v>
      </c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</row>
    <row r="28" s="63" customFormat="1" ht="263" customHeight="1" spans="1:27">
      <c r="A28" s="83">
        <v>22</v>
      </c>
      <c r="B28" s="84" t="s">
        <v>18</v>
      </c>
      <c r="C28" s="85" t="s">
        <v>14</v>
      </c>
      <c r="D28" s="85" t="s">
        <v>42</v>
      </c>
      <c r="E28" s="86" t="s">
        <v>40</v>
      </c>
      <c r="F28" s="86" t="str">
        <f>_xlfn.DISPIMG("ID_F60720A3DD164665BC61186C10EFF3D2",1)</f>
        <v>=DISPIMG("ID_F60720A3DD164665BC61186C10EFF3D2",1)</v>
      </c>
      <c r="G28" s="87" t="str">
        <f t="shared" si="4"/>
        <v>=DISPIMG("ID_DF32A29423EB4AEFADF6FCE58EF8F0A5",1)</v>
      </c>
      <c r="H28" s="88" t="s">
        <v>27</v>
      </c>
      <c r="I28" s="92">
        <v>44.48</v>
      </c>
      <c r="J28" s="90"/>
      <c r="K28" s="90">
        <f t="shared" si="5"/>
        <v>0</v>
      </c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</row>
    <row r="29" s="63" customFormat="1" ht="259" customHeight="1" spans="1:27">
      <c r="A29" s="83">
        <v>23</v>
      </c>
      <c r="B29" s="84" t="s">
        <v>18</v>
      </c>
      <c r="C29" s="85" t="s">
        <v>14</v>
      </c>
      <c r="D29" s="85" t="s">
        <v>45</v>
      </c>
      <c r="E29" s="86" t="s">
        <v>40</v>
      </c>
      <c r="F29" s="86" t="str">
        <f>_xlfn.DISPIMG("ID_7680DF9A1A014F09BA9284C096569331",1)</f>
        <v>=DISPIMG("ID_7680DF9A1A014F09BA9284C096569331",1)</v>
      </c>
      <c r="G29" s="87" t="str">
        <f t="shared" si="4"/>
        <v>=DISPIMG("ID_DF32A29423EB4AEFADF6FCE58EF8F0A5",1)</v>
      </c>
      <c r="H29" s="88" t="s">
        <v>27</v>
      </c>
      <c r="I29" s="92">
        <v>49.8</v>
      </c>
      <c r="J29" s="90"/>
      <c r="K29" s="90">
        <f t="shared" si="5"/>
        <v>0</v>
      </c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</row>
    <row r="30" s="63" customFormat="1" ht="256" customHeight="1" spans="1:27">
      <c r="A30" s="83">
        <v>24</v>
      </c>
      <c r="B30" s="84" t="s">
        <v>18</v>
      </c>
      <c r="C30" s="85" t="s">
        <v>14</v>
      </c>
      <c r="D30" s="85" t="s">
        <v>45</v>
      </c>
      <c r="E30" s="86" t="s">
        <v>40</v>
      </c>
      <c r="F30" s="86" t="str">
        <f>_xlfn.DISPIMG("ID_F6778E89BB564812B8643D0F628696C3",1)</f>
        <v>=DISPIMG("ID_F6778E89BB564812B8643D0F628696C3",1)</v>
      </c>
      <c r="G30" s="87" t="str">
        <f t="shared" si="4"/>
        <v>=DISPIMG("ID_DF32A29423EB4AEFADF6FCE58EF8F0A5",1)</v>
      </c>
      <c r="H30" s="88" t="s">
        <v>27</v>
      </c>
      <c r="I30" s="92">
        <v>12</v>
      </c>
      <c r="J30" s="90"/>
      <c r="K30" s="90">
        <f t="shared" si="5"/>
        <v>0</v>
      </c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</row>
    <row r="31" s="63" customFormat="1" ht="260" customHeight="1" spans="1:27">
      <c r="A31" s="83">
        <v>25</v>
      </c>
      <c r="B31" s="84" t="s">
        <v>18</v>
      </c>
      <c r="C31" s="85" t="s">
        <v>14</v>
      </c>
      <c r="D31" s="85" t="s">
        <v>45</v>
      </c>
      <c r="E31" s="86" t="s">
        <v>40</v>
      </c>
      <c r="F31" s="86" t="str">
        <f>_xlfn.DISPIMG("ID_413485E728F24DE39B220F896FCF7433",1)</f>
        <v>=DISPIMG("ID_413485E728F24DE39B220F896FCF7433",1)</v>
      </c>
      <c r="G31" s="87" t="str">
        <f t="shared" si="4"/>
        <v>=DISPIMG("ID_DF32A29423EB4AEFADF6FCE58EF8F0A5",1)</v>
      </c>
      <c r="H31" s="88" t="s">
        <v>27</v>
      </c>
      <c r="I31" s="92">
        <v>12</v>
      </c>
      <c r="J31" s="90"/>
      <c r="K31" s="90">
        <f t="shared" si="5"/>
        <v>0</v>
      </c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</row>
    <row r="32" s="63" customFormat="1" ht="253" customHeight="1" spans="1:27">
      <c r="A32" s="83">
        <v>26</v>
      </c>
      <c r="B32" s="84" t="s">
        <v>18</v>
      </c>
      <c r="C32" s="85" t="s">
        <v>14</v>
      </c>
      <c r="D32" s="85" t="s">
        <v>45</v>
      </c>
      <c r="E32" s="86" t="s">
        <v>40</v>
      </c>
      <c r="F32" s="86" t="str">
        <f>_xlfn.DISPIMG("ID_9CAD008BAF8943D38550891745E578C5",1)</f>
        <v>=DISPIMG("ID_9CAD008BAF8943D38550891745E578C5",1)</v>
      </c>
      <c r="G32" s="87" t="str">
        <f t="shared" si="4"/>
        <v>=DISPIMG("ID_DF32A29423EB4AEFADF6FCE58EF8F0A5",1)</v>
      </c>
      <c r="H32" s="88" t="s">
        <v>27</v>
      </c>
      <c r="I32" s="92">
        <v>12.88</v>
      </c>
      <c r="J32" s="90"/>
      <c r="K32" s="90">
        <f t="shared" si="5"/>
        <v>0</v>
      </c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</row>
    <row r="33" s="63" customFormat="1" ht="263" customHeight="1" spans="1:27">
      <c r="A33" s="83">
        <v>27</v>
      </c>
      <c r="B33" s="84" t="s">
        <v>18</v>
      </c>
      <c r="C33" s="85" t="s">
        <v>14</v>
      </c>
      <c r="D33" s="85" t="s">
        <v>46</v>
      </c>
      <c r="E33" s="86" t="s">
        <v>40</v>
      </c>
      <c r="F33" s="86" t="str">
        <f>_xlfn.DISPIMG("ID_AD33FEA27B924A338B3177814EA825A0",1)</f>
        <v>=DISPIMG("ID_AD33FEA27B924A338B3177814EA825A0",1)</v>
      </c>
      <c r="G33" s="87" t="str">
        <f t="shared" si="4"/>
        <v>=DISPIMG("ID_DF32A29423EB4AEFADF6FCE58EF8F0A5",1)</v>
      </c>
      <c r="H33" s="88" t="s">
        <v>27</v>
      </c>
      <c r="I33" s="92">
        <v>202.48</v>
      </c>
      <c r="J33" s="90"/>
      <c r="K33" s="90">
        <f t="shared" si="5"/>
        <v>0</v>
      </c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</row>
    <row r="34" s="63" customFormat="1" ht="253" customHeight="1" spans="1:27">
      <c r="A34" s="83">
        <v>28</v>
      </c>
      <c r="B34" s="84" t="s">
        <v>18</v>
      </c>
      <c r="C34" s="85" t="s">
        <v>14</v>
      </c>
      <c r="D34" s="85" t="s">
        <v>47</v>
      </c>
      <c r="E34" s="86" t="s">
        <v>40</v>
      </c>
      <c r="F34" s="86" t="str">
        <f>_xlfn.DISPIMG("ID_E2E5375497264EEA9DCAD79809FF7617",1)</f>
        <v>=DISPIMG("ID_E2E5375497264EEA9DCAD79809FF7617",1)</v>
      </c>
      <c r="G34" s="87" t="str">
        <f t="shared" si="4"/>
        <v>=DISPIMG("ID_DF32A29423EB4AEFADF6FCE58EF8F0A5",1)</v>
      </c>
      <c r="H34" s="88" t="s">
        <v>27</v>
      </c>
      <c r="I34" s="92">
        <v>32.58</v>
      </c>
      <c r="J34" s="90"/>
      <c r="K34" s="90">
        <f t="shared" si="5"/>
        <v>0</v>
      </c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</row>
    <row r="35" s="63" customFormat="1" ht="248" customHeight="1" spans="1:27">
      <c r="A35" s="83">
        <v>29</v>
      </c>
      <c r="B35" s="84" t="s">
        <v>18</v>
      </c>
      <c r="C35" s="85" t="s">
        <v>14</v>
      </c>
      <c r="D35" s="85" t="s">
        <v>47</v>
      </c>
      <c r="E35" s="86" t="s">
        <v>40</v>
      </c>
      <c r="F35" s="86" t="str">
        <f>_xlfn.DISPIMG("ID_FB976FA39C0E45E0ABAEE693D1446A50",1)</f>
        <v>=DISPIMG("ID_FB976FA39C0E45E0ABAEE693D1446A50",1)</v>
      </c>
      <c r="G35" s="87" t="str">
        <f t="shared" si="4"/>
        <v>=DISPIMG("ID_DF32A29423EB4AEFADF6FCE58EF8F0A5",1)</v>
      </c>
      <c r="H35" s="88" t="s">
        <v>27</v>
      </c>
      <c r="I35" s="92">
        <v>32.58</v>
      </c>
      <c r="J35" s="90"/>
      <c r="K35" s="90">
        <f t="shared" si="5"/>
        <v>0</v>
      </c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</row>
    <row r="36" s="63" customFormat="1" ht="257" customHeight="1" spans="1:27">
      <c r="A36" s="83">
        <v>30</v>
      </c>
      <c r="B36" s="84" t="s">
        <v>18</v>
      </c>
      <c r="C36" s="85" t="s">
        <v>14</v>
      </c>
      <c r="D36" s="85" t="s">
        <v>46</v>
      </c>
      <c r="E36" s="86" t="s">
        <v>40</v>
      </c>
      <c r="F36" s="86" t="str">
        <f>_xlfn.DISPIMG("ID_50EE70D100D543FAAF7E6E2800C17D02",1)</f>
        <v>=DISPIMG("ID_50EE70D100D543FAAF7E6E2800C17D02",1)</v>
      </c>
      <c r="G36" s="87" t="str">
        <f t="shared" si="4"/>
        <v>=DISPIMG("ID_DF32A29423EB4AEFADF6FCE58EF8F0A5",1)</v>
      </c>
      <c r="H36" s="88" t="s">
        <v>27</v>
      </c>
      <c r="I36" s="92">
        <v>123.36</v>
      </c>
      <c r="J36" s="90"/>
      <c r="K36" s="90">
        <f t="shared" si="5"/>
        <v>0</v>
      </c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</row>
    <row r="37" s="63" customFormat="1" ht="257" customHeight="1" spans="1:27">
      <c r="A37" s="83">
        <v>31</v>
      </c>
      <c r="B37" s="84" t="s">
        <v>18</v>
      </c>
      <c r="C37" s="85" t="s">
        <v>14</v>
      </c>
      <c r="D37" s="85" t="s">
        <v>43</v>
      </c>
      <c r="E37" s="86" t="s">
        <v>40</v>
      </c>
      <c r="F37" s="86" t="str">
        <f>_xlfn.DISPIMG("ID_B8D4F2274A464CEAAA4C7FE33C880239",1)</f>
        <v>=DISPIMG("ID_B8D4F2274A464CEAAA4C7FE33C880239",1)</v>
      </c>
      <c r="G37" s="87" t="str">
        <f t="shared" si="4"/>
        <v>=DISPIMG("ID_DF32A29423EB4AEFADF6FCE58EF8F0A5",1)</v>
      </c>
      <c r="H37" s="88" t="s">
        <v>27</v>
      </c>
      <c r="I37" s="92">
        <v>35.42</v>
      </c>
      <c r="J37" s="90"/>
      <c r="K37" s="90">
        <f t="shared" si="5"/>
        <v>0</v>
      </c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</row>
    <row r="38" s="63" customFormat="1" ht="257" customHeight="1" spans="1:27">
      <c r="A38" s="83">
        <v>32</v>
      </c>
      <c r="B38" s="84" t="s">
        <v>18</v>
      </c>
      <c r="C38" s="85" t="s">
        <v>14</v>
      </c>
      <c r="D38" s="85" t="s">
        <v>43</v>
      </c>
      <c r="E38" s="86" t="s">
        <v>40</v>
      </c>
      <c r="F38" s="86" t="str">
        <f>_xlfn.DISPIMG("ID_ECCD10B1E5FF42D385FE96BED9281B4E",1)</f>
        <v>=DISPIMG("ID_ECCD10B1E5FF42D385FE96BED9281B4E",1)</v>
      </c>
      <c r="G38" s="87" t="str">
        <f t="shared" si="4"/>
        <v>=DISPIMG("ID_DF32A29423EB4AEFADF6FCE58EF8F0A5",1)</v>
      </c>
      <c r="H38" s="88" t="s">
        <v>27</v>
      </c>
      <c r="I38" s="92">
        <v>27.9</v>
      </c>
      <c r="J38" s="90"/>
      <c r="K38" s="90">
        <f t="shared" si="5"/>
        <v>0</v>
      </c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</row>
    <row r="39" s="63" customFormat="1" ht="250" customHeight="1" spans="1:27">
      <c r="A39" s="83">
        <v>33</v>
      </c>
      <c r="B39" s="84" t="s">
        <v>18</v>
      </c>
      <c r="C39" s="85" t="s">
        <v>14</v>
      </c>
      <c r="D39" s="85" t="s">
        <v>43</v>
      </c>
      <c r="E39" s="86" t="s">
        <v>40</v>
      </c>
      <c r="F39" s="86" t="str">
        <f>_xlfn.DISPIMG("ID_60F62B5D7B2F4B39B6F2A9F931795872",1)</f>
        <v>=DISPIMG("ID_60F62B5D7B2F4B39B6F2A9F931795872",1)</v>
      </c>
      <c r="G39" s="87" t="str">
        <f t="shared" si="4"/>
        <v>=DISPIMG("ID_DF32A29423EB4AEFADF6FCE58EF8F0A5",1)</v>
      </c>
      <c r="H39" s="88" t="s">
        <v>27</v>
      </c>
      <c r="I39" s="92">
        <v>27.9</v>
      </c>
      <c r="J39" s="90"/>
      <c r="K39" s="90">
        <f t="shared" si="5"/>
        <v>0</v>
      </c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</row>
    <row r="40" s="63" customFormat="1" ht="267" customHeight="1" spans="1:27">
      <c r="A40" s="83">
        <v>34</v>
      </c>
      <c r="B40" s="84" t="s">
        <v>18</v>
      </c>
      <c r="C40" s="85" t="s">
        <v>14</v>
      </c>
      <c r="D40" s="85" t="s">
        <v>43</v>
      </c>
      <c r="E40" s="86" t="s">
        <v>40</v>
      </c>
      <c r="F40" s="86" t="str">
        <f>_xlfn.DISPIMG("ID_99AE1B742B6B4E2DAB3E6FB4C2CD974F",1)</f>
        <v>=DISPIMG("ID_99AE1B742B6B4E2DAB3E6FB4C2CD974F",1)</v>
      </c>
      <c r="G40" s="87" t="str">
        <f t="shared" si="4"/>
        <v>=DISPIMG("ID_DF32A29423EB4AEFADF6FCE58EF8F0A5",1)</v>
      </c>
      <c r="H40" s="88" t="s">
        <v>27</v>
      </c>
      <c r="I40" s="92">
        <v>27.9</v>
      </c>
      <c r="J40" s="90"/>
      <c r="K40" s="90">
        <f t="shared" si="5"/>
        <v>0</v>
      </c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</row>
    <row r="41" s="63" customFormat="1" ht="253" customHeight="1" spans="1:27">
      <c r="A41" s="83">
        <v>35</v>
      </c>
      <c r="B41" s="84" t="s">
        <v>18</v>
      </c>
      <c r="C41" s="85" t="s">
        <v>14</v>
      </c>
      <c r="D41" s="85" t="s">
        <v>43</v>
      </c>
      <c r="E41" s="86" t="s">
        <v>40</v>
      </c>
      <c r="F41" s="86" t="str">
        <f>_xlfn.DISPIMG("ID_D58DEF59C4BC4171B93A7A2EE280E42C",1)</f>
        <v>=DISPIMG("ID_D58DEF59C4BC4171B93A7A2EE280E42C",1)</v>
      </c>
      <c r="G41" s="87" t="str">
        <f t="shared" si="4"/>
        <v>=DISPIMG("ID_DF32A29423EB4AEFADF6FCE58EF8F0A5",1)</v>
      </c>
      <c r="H41" s="88" t="s">
        <v>27</v>
      </c>
      <c r="I41" s="92">
        <v>27.9</v>
      </c>
      <c r="J41" s="90"/>
      <c r="K41" s="90">
        <f t="shared" si="5"/>
        <v>0</v>
      </c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</row>
    <row r="42" s="63" customFormat="1" ht="265" customHeight="1" spans="1:27">
      <c r="A42" s="83">
        <v>36</v>
      </c>
      <c r="B42" s="84" t="s">
        <v>18</v>
      </c>
      <c r="C42" s="85" t="s">
        <v>14</v>
      </c>
      <c r="D42" s="85" t="s">
        <v>48</v>
      </c>
      <c r="E42" s="86" t="s">
        <v>49</v>
      </c>
      <c r="F42" s="87" t="str">
        <f>_xlfn.DISPIMG("ID_2F953903F3044BC6A776F7EB57982F39",1)</f>
        <v>=DISPIMG("ID_2F953903F3044BC6A776F7EB57982F39",1)</v>
      </c>
      <c r="G42" s="87" t="str">
        <f t="shared" si="4"/>
        <v>=DISPIMG("ID_DF32A29423EB4AEFADF6FCE58EF8F0A5",1)</v>
      </c>
      <c r="H42" s="88" t="s">
        <v>27</v>
      </c>
      <c r="I42" s="92">
        <v>12.48</v>
      </c>
      <c r="J42" s="90"/>
      <c r="K42" s="90">
        <f t="shared" si="5"/>
        <v>0</v>
      </c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</row>
    <row r="43" s="63" customFormat="1" ht="276" customHeight="1" spans="1:27">
      <c r="A43" s="83">
        <v>37</v>
      </c>
      <c r="B43" s="84" t="s">
        <v>18</v>
      </c>
      <c r="C43" s="85" t="s">
        <v>14</v>
      </c>
      <c r="D43" s="85" t="s">
        <v>43</v>
      </c>
      <c r="E43" s="86" t="s">
        <v>40</v>
      </c>
      <c r="F43" s="86" t="str">
        <f>_xlfn.DISPIMG("ID_6CD760FBB3AA4A0EA09FB0BA6D41DAF3",1)</f>
        <v>=DISPIMG("ID_6CD760FBB3AA4A0EA09FB0BA6D41DAF3",1)</v>
      </c>
      <c r="G43" s="87" t="str">
        <f t="shared" si="4"/>
        <v>=DISPIMG("ID_DF32A29423EB4AEFADF6FCE58EF8F0A5",1)</v>
      </c>
      <c r="H43" s="88" t="s">
        <v>27</v>
      </c>
      <c r="I43" s="92">
        <v>172.92</v>
      </c>
      <c r="J43" s="90"/>
      <c r="K43" s="90">
        <f t="shared" si="5"/>
        <v>0</v>
      </c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</row>
    <row r="44" s="63" customFormat="1" ht="31.5" spans="1:27">
      <c r="A44" s="76" t="s">
        <v>50</v>
      </c>
      <c r="B44" s="77"/>
      <c r="C44" s="78"/>
      <c r="D44" s="78"/>
      <c r="E44" s="78"/>
      <c r="F44" s="78"/>
      <c r="G44" s="78"/>
      <c r="H44" s="79"/>
      <c r="I44" s="78"/>
      <c r="J44" s="80"/>
      <c r="K44" s="81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</row>
    <row r="45" s="63" customFormat="1" ht="249" customHeight="1" spans="1:27">
      <c r="A45" s="83">
        <v>38</v>
      </c>
      <c r="B45" s="84" t="s">
        <v>18</v>
      </c>
      <c r="C45" s="85" t="s">
        <v>14</v>
      </c>
      <c r="D45" s="85" t="s">
        <v>51</v>
      </c>
      <c r="E45" s="86" t="s">
        <v>52</v>
      </c>
      <c r="F45" s="86"/>
      <c r="G45" s="87" t="str">
        <f>_xlfn.DISPIMG("ID_DF32A29423EB4AEFADF6FCE58EF8F0A5",1)</f>
        <v>=DISPIMG("ID_DF32A29423EB4AEFADF6FCE58EF8F0A5",1)</v>
      </c>
      <c r="H45" s="88" t="s">
        <v>17</v>
      </c>
      <c r="I45" s="89">
        <v>23.84</v>
      </c>
      <c r="J45" s="90"/>
      <c r="K45" s="90">
        <f>J45*I45</f>
        <v>0</v>
      </c>
      <c r="L45" s="91"/>
      <c r="M45" s="91"/>
      <c r="N45" s="91"/>
      <c r="O45" s="91"/>
      <c r="P45" s="91"/>
      <c r="Q45" s="91"/>
      <c r="R45" s="91"/>
      <c r="S45" s="91"/>
      <c r="T45" s="91"/>
      <c r="U45" s="91"/>
      <c r="V45" s="91"/>
      <c r="W45" s="91"/>
      <c r="X45" s="91"/>
      <c r="Y45" s="91"/>
      <c r="Z45" s="91"/>
      <c r="AA45" s="91"/>
    </row>
    <row r="46" ht="40" customHeight="1" spans="1:27">
      <c r="A46" s="93" t="s">
        <v>53</v>
      </c>
      <c r="B46" s="93"/>
      <c r="C46" s="93"/>
      <c r="D46" s="93"/>
      <c r="E46" s="93"/>
      <c r="F46" s="93"/>
      <c r="G46" s="93"/>
      <c r="H46" s="93"/>
      <c r="I46" s="93"/>
      <c r="J46" s="94"/>
      <c r="K46" s="94">
        <f>SUM(K4:K45)</f>
        <v>0</v>
      </c>
      <c r="L46" s="95"/>
    </row>
    <row r="47" ht="152" customHeight="1" spans="1:27">
      <c r="A47" s="96" t="s">
        <v>54</v>
      </c>
      <c r="B47" s="97"/>
      <c r="C47" s="97"/>
      <c r="D47" s="97"/>
      <c r="E47" s="97"/>
      <c r="F47" s="97"/>
      <c r="G47" s="97"/>
      <c r="H47" s="98"/>
      <c r="I47" s="97"/>
      <c r="J47" s="99"/>
      <c r="K47" s="99"/>
      <c r="L47" s="100"/>
      <c r="M47" s="101"/>
      <c r="N47" s="101"/>
    </row>
  </sheetData>
  <autoFilter xmlns:etc="http://www.wps.cn/officeDocument/2017/etCustomData" ref="A1:K47" etc:filterBottomFollowUsedRange="0">
    <extLst/>
  </autoFilter>
  <mergeCells count="8">
    <mergeCell ref="A1:K1"/>
    <mergeCell ref="A3:B3"/>
    <mergeCell ref="A8:B8"/>
    <mergeCell ref="A12:B12"/>
    <mergeCell ref="A18:B18"/>
    <mergeCell ref="A44:B44"/>
    <mergeCell ref="A46:J46"/>
    <mergeCell ref="A47:K47"/>
  </mergeCells>
  <pageMargins left="0.700694444444445" right="0.700694444444445" top="0.0784722222222222" bottom="0.0388888888888889" header="0.156944444444444" footer="0.118055555555556"/>
  <pageSetup paperSize="9" scale="48" fitToHeight="0" orientation="landscape" horizontalDpi="600"/>
  <headerFooter>
    <oddFooter>&amp;C&amp;20第 &amp;P 页，共 &amp;N 页</oddFooter>
  </headerFooter>
  <rowBreaks count="9" manualBreakCount="9">
    <brk id="7" max="16383" man="1"/>
    <brk id="11" max="16383" man="1"/>
    <brk id="16" max="16383" man="1"/>
    <brk id="21" max="16383" man="1"/>
    <brk id="25" max="16383" man="1"/>
    <brk id="29" max="16383" man="1"/>
    <brk id="33" max="16383" man="1"/>
    <brk id="37" max="16383" man="1"/>
    <brk id="4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1" sqref="A1:Q23"/>
    </sheetView>
  </sheetViews>
  <sheetFormatPr defaultColWidth="9" defaultRowHeight="13.5"/>
  <sheetData>
    <row r="1" spans="1:17">
      <c r="A1" s="1" t="s">
        <v>1</v>
      </c>
      <c r="B1" s="2" t="s">
        <v>55</v>
      </c>
      <c r="C1" s="2" t="s">
        <v>8</v>
      </c>
      <c r="D1" s="2" t="s">
        <v>56</v>
      </c>
      <c r="E1" s="2" t="s">
        <v>57</v>
      </c>
      <c r="F1" s="2" t="s">
        <v>58</v>
      </c>
      <c r="G1" s="2" t="s">
        <v>59</v>
      </c>
      <c r="H1" s="3" t="s">
        <v>60</v>
      </c>
      <c r="I1" s="4"/>
      <c r="J1" s="1" t="s">
        <v>1</v>
      </c>
      <c r="K1" s="2" t="s">
        <v>55</v>
      </c>
      <c r="L1" s="2" t="s">
        <v>8</v>
      </c>
      <c r="M1" s="2" t="s">
        <v>56</v>
      </c>
      <c r="N1" s="2" t="s">
        <v>57</v>
      </c>
      <c r="O1" s="2" t="s">
        <v>58</v>
      </c>
      <c r="P1" s="2" t="s">
        <v>59</v>
      </c>
      <c r="Q1" s="3" t="s">
        <v>60</v>
      </c>
    </row>
    <row r="2" spans="1:17">
      <c r="A2" s="5" t="s">
        <v>61</v>
      </c>
      <c r="B2" s="6" t="s">
        <v>62</v>
      </c>
      <c r="C2" s="6"/>
      <c r="D2" s="6"/>
      <c r="E2" s="7"/>
      <c r="F2" s="8"/>
      <c r="G2" s="9">
        <f>G3+G4</f>
        <v>0</v>
      </c>
      <c r="H2" s="10"/>
      <c r="I2" s="4"/>
      <c r="J2" s="5" t="s">
        <v>61</v>
      </c>
      <c r="K2" s="6" t="s">
        <v>62</v>
      </c>
      <c r="L2" s="6"/>
      <c r="M2" s="6"/>
      <c r="N2" s="7"/>
      <c r="O2" s="8"/>
      <c r="P2" s="9">
        <f>P3+P4</f>
        <v>0</v>
      </c>
      <c r="Q2" s="10"/>
    </row>
    <row r="3" spans="1:17">
      <c r="A3" s="11">
        <v>1</v>
      </c>
      <c r="B3" s="12"/>
      <c r="C3" s="13"/>
      <c r="D3" s="14"/>
      <c r="E3" s="13"/>
      <c r="F3" s="15"/>
      <c r="G3" s="16"/>
      <c r="H3" s="17"/>
      <c r="I3" s="4"/>
      <c r="J3" s="11">
        <v>1</v>
      </c>
      <c r="K3" s="12"/>
      <c r="L3" s="13"/>
      <c r="M3" s="14"/>
      <c r="N3" s="13"/>
      <c r="O3" s="15"/>
      <c r="P3" s="16"/>
      <c r="Q3" s="17"/>
    </row>
    <row r="4" spans="1:17">
      <c r="A4" s="11">
        <v>2</v>
      </c>
      <c r="B4" s="12"/>
      <c r="C4" s="13"/>
      <c r="D4" s="14"/>
      <c r="E4" s="8"/>
      <c r="F4" s="15"/>
      <c r="G4" s="16"/>
      <c r="H4" s="18"/>
      <c r="I4" s="4"/>
      <c r="J4" s="11">
        <v>2</v>
      </c>
      <c r="K4" s="12"/>
      <c r="L4" s="13"/>
      <c r="M4" s="14"/>
      <c r="N4" s="8"/>
      <c r="O4" s="15"/>
      <c r="P4" s="16"/>
      <c r="Q4" s="18"/>
    </row>
    <row r="5" spans="1:17">
      <c r="A5" s="19" t="s">
        <v>63</v>
      </c>
      <c r="B5" s="20" t="s">
        <v>64</v>
      </c>
      <c r="C5" s="20"/>
      <c r="D5" s="21"/>
      <c r="E5" s="22"/>
      <c r="F5" s="23"/>
      <c r="G5" s="9"/>
      <c r="H5" s="24"/>
      <c r="I5" s="4"/>
      <c r="J5" s="19" t="s">
        <v>63</v>
      </c>
      <c r="K5" s="20" t="s">
        <v>64</v>
      </c>
      <c r="L5" s="20"/>
      <c r="M5" s="21"/>
      <c r="N5" s="22"/>
      <c r="O5" s="23"/>
      <c r="P5" s="9"/>
      <c r="Q5" s="24"/>
    </row>
    <row r="6" spans="1:17">
      <c r="A6" s="25">
        <v>1</v>
      </c>
      <c r="B6" s="26"/>
      <c r="C6" s="20"/>
      <c r="D6" s="27"/>
      <c r="E6" s="28"/>
      <c r="F6" s="29"/>
      <c r="G6" s="9"/>
      <c r="H6" s="24"/>
      <c r="I6" s="4"/>
      <c r="J6" s="25">
        <v>1</v>
      </c>
      <c r="K6" s="26" t="s">
        <v>65</v>
      </c>
      <c r="L6" s="20"/>
      <c r="M6" s="27"/>
      <c r="N6" s="28"/>
      <c r="O6" s="29"/>
      <c r="P6" s="9"/>
      <c r="Q6" s="24"/>
    </row>
    <row r="7" spans="1:17">
      <c r="A7" s="30">
        <v>1.1</v>
      </c>
      <c r="B7" s="31"/>
      <c r="C7" s="13"/>
      <c r="D7" s="14"/>
      <c r="E7" s="13"/>
      <c r="F7" s="15"/>
      <c r="G7" s="16"/>
      <c r="H7" s="32"/>
      <c r="I7" s="4"/>
      <c r="J7" s="30">
        <v>1.1</v>
      </c>
      <c r="K7" s="31"/>
      <c r="L7" s="13"/>
      <c r="M7" s="14"/>
      <c r="N7" s="13"/>
      <c r="O7" s="15"/>
      <c r="P7" s="16"/>
      <c r="Q7" s="32"/>
    </row>
    <row r="8" spans="1:17">
      <c r="A8" s="30">
        <v>1.2</v>
      </c>
      <c r="B8" s="31"/>
      <c r="C8" s="13"/>
      <c r="D8" s="14"/>
      <c r="E8" s="13"/>
      <c r="F8" s="15"/>
      <c r="G8" s="16"/>
      <c r="H8" s="32"/>
      <c r="I8" s="4"/>
      <c r="J8" s="30">
        <v>1.2</v>
      </c>
      <c r="K8" s="31"/>
      <c r="L8" s="13"/>
      <c r="M8" s="14"/>
      <c r="N8" s="13"/>
      <c r="O8" s="15"/>
      <c r="P8" s="16"/>
      <c r="Q8" s="32"/>
    </row>
    <row r="9" spans="1:17">
      <c r="A9" s="33"/>
      <c r="B9" s="12"/>
      <c r="C9" s="34"/>
      <c r="D9" s="14"/>
      <c r="E9" s="13"/>
      <c r="F9" s="15"/>
      <c r="G9" s="16"/>
      <c r="H9" s="32"/>
      <c r="I9" s="4"/>
      <c r="J9" s="33"/>
      <c r="K9" s="12"/>
      <c r="L9" s="34"/>
      <c r="M9" s="14"/>
      <c r="N9" s="13"/>
      <c r="O9" s="15"/>
      <c r="P9" s="16"/>
      <c r="Q9" s="32"/>
    </row>
    <row r="10" spans="1:17">
      <c r="A10" s="25" t="s">
        <v>66</v>
      </c>
      <c r="B10" s="26" t="s">
        <v>67</v>
      </c>
      <c r="C10" s="20"/>
      <c r="D10" s="27"/>
      <c r="E10" s="28"/>
      <c r="F10" s="29"/>
      <c r="G10" s="9"/>
      <c r="H10" s="24"/>
      <c r="I10" s="4"/>
      <c r="J10" s="25">
        <v>6</v>
      </c>
      <c r="K10" s="26" t="s">
        <v>67</v>
      </c>
      <c r="L10" s="20"/>
      <c r="M10" s="27"/>
      <c r="N10" s="28"/>
      <c r="O10" s="29"/>
      <c r="P10" s="9"/>
      <c r="Q10" s="24"/>
    </row>
    <row r="11" spans="1:17">
      <c r="A11" s="30">
        <v>6.1</v>
      </c>
      <c r="B11" s="12"/>
      <c r="C11" s="13"/>
      <c r="D11" s="14"/>
      <c r="E11" s="13"/>
      <c r="F11" s="15"/>
      <c r="G11" s="16"/>
      <c r="H11" s="24"/>
      <c r="I11" s="4"/>
      <c r="J11" s="30">
        <v>6.1</v>
      </c>
      <c r="K11" s="12"/>
      <c r="L11" s="13"/>
      <c r="M11" s="14"/>
      <c r="N11" s="13"/>
      <c r="O11" s="15"/>
      <c r="P11" s="16"/>
      <c r="Q11" s="24"/>
    </row>
    <row r="12" spans="1:17">
      <c r="A12" s="30">
        <v>6.2</v>
      </c>
      <c r="B12" s="12"/>
      <c r="C12" s="13"/>
      <c r="D12" s="14"/>
      <c r="E12" s="13"/>
      <c r="F12" s="15"/>
      <c r="G12" s="16"/>
      <c r="H12" s="35"/>
      <c r="I12" s="4"/>
      <c r="J12" s="30">
        <v>6.2</v>
      </c>
      <c r="K12" s="12"/>
      <c r="L12" s="13"/>
      <c r="M12" s="14"/>
      <c r="N12" s="13"/>
      <c r="O12" s="15"/>
      <c r="P12" s="16"/>
      <c r="Q12" s="35"/>
    </row>
    <row r="13" spans="1:17">
      <c r="A13" s="30">
        <v>6.3</v>
      </c>
      <c r="B13" s="12"/>
      <c r="C13" s="13"/>
      <c r="D13" s="14"/>
      <c r="E13" s="13"/>
      <c r="F13" s="15"/>
      <c r="G13" s="16"/>
      <c r="H13" s="35"/>
      <c r="I13" s="4"/>
      <c r="J13" s="30">
        <v>6.3</v>
      </c>
      <c r="K13" s="12"/>
      <c r="L13" s="13"/>
      <c r="M13" s="14"/>
      <c r="N13" s="13"/>
      <c r="O13" s="15"/>
      <c r="P13" s="16"/>
      <c r="Q13" s="35"/>
    </row>
    <row r="14" spans="1:17">
      <c r="A14" s="30">
        <v>6.4</v>
      </c>
      <c r="B14" s="12"/>
      <c r="C14" s="13"/>
      <c r="D14" s="14"/>
      <c r="E14" s="13"/>
      <c r="F14" s="15"/>
      <c r="G14" s="16"/>
      <c r="H14" s="35"/>
      <c r="I14" s="4"/>
      <c r="J14" s="30">
        <v>6.4</v>
      </c>
      <c r="K14" s="12"/>
      <c r="L14" s="13"/>
      <c r="M14" s="14"/>
      <c r="N14" s="13"/>
      <c r="O14" s="15"/>
      <c r="P14" s="16"/>
      <c r="Q14" s="35"/>
    </row>
    <row r="15" spans="1:17">
      <c r="A15" s="30">
        <v>6.5</v>
      </c>
      <c r="B15" s="36"/>
      <c r="C15" s="13"/>
      <c r="D15" s="14"/>
      <c r="E15" s="13"/>
      <c r="F15" s="15"/>
      <c r="G15" s="16"/>
      <c r="H15" s="35"/>
      <c r="I15" s="4"/>
      <c r="J15" s="30">
        <v>6.5</v>
      </c>
      <c r="K15" s="36"/>
      <c r="L15" s="13"/>
      <c r="M15" s="14"/>
      <c r="N15" s="13"/>
      <c r="O15" s="15"/>
      <c r="P15" s="16"/>
      <c r="Q15" s="35"/>
    </row>
    <row r="16" spans="1:17">
      <c r="A16" s="30">
        <v>6.6</v>
      </c>
      <c r="B16" s="37"/>
      <c r="C16" s="13"/>
      <c r="D16" s="38"/>
      <c r="E16" s="13"/>
      <c r="F16" s="15"/>
      <c r="G16" s="16"/>
      <c r="H16" s="39"/>
      <c r="I16" s="4"/>
      <c r="J16" s="30">
        <v>6.6</v>
      </c>
      <c r="K16" s="37"/>
      <c r="L16" s="13"/>
      <c r="M16" s="38"/>
      <c r="N16" s="13"/>
      <c r="O16" s="15"/>
      <c r="P16" s="16"/>
      <c r="Q16" s="39"/>
    </row>
    <row r="17" ht="14.25" spans="1:17">
      <c r="A17" s="40"/>
      <c r="B17" s="41"/>
      <c r="C17" s="41"/>
      <c r="D17" s="41"/>
      <c r="E17" s="42"/>
      <c r="F17" s="43"/>
      <c r="G17" s="41"/>
      <c r="H17" s="44"/>
      <c r="I17" s="4"/>
      <c r="J17" s="40"/>
      <c r="K17" s="41"/>
      <c r="L17" s="41"/>
      <c r="M17" s="41"/>
      <c r="N17" s="42"/>
      <c r="O17" s="43"/>
      <c r="P17" s="41"/>
      <c r="Q17" s="44"/>
    </row>
    <row r="18" spans="1:17">
      <c r="A18" s="45" t="s">
        <v>66</v>
      </c>
      <c r="B18" s="46" t="s">
        <v>68</v>
      </c>
      <c r="C18" s="13"/>
      <c r="D18" s="47"/>
      <c r="E18" s="13"/>
      <c r="F18" s="15"/>
      <c r="G18" s="9"/>
      <c r="H18" s="48"/>
      <c r="I18" s="4"/>
      <c r="J18" s="45" t="s">
        <v>66</v>
      </c>
      <c r="K18" s="46" t="s">
        <v>68</v>
      </c>
      <c r="L18" s="13"/>
      <c r="M18" s="47"/>
      <c r="N18" s="13"/>
      <c r="O18" s="15"/>
      <c r="P18" s="9"/>
      <c r="Q18" s="48"/>
    </row>
    <row r="19" spans="1:17">
      <c r="A19" s="19" t="s">
        <v>69</v>
      </c>
      <c r="B19" s="26" t="s">
        <v>70</v>
      </c>
      <c r="C19" s="20"/>
      <c r="D19" s="29"/>
      <c r="E19" s="28"/>
      <c r="F19" s="29"/>
      <c r="G19" s="9"/>
      <c r="H19" s="24"/>
      <c r="I19" s="4"/>
      <c r="J19" s="19" t="s">
        <v>69</v>
      </c>
      <c r="K19" s="26" t="s">
        <v>70</v>
      </c>
      <c r="L19" s="20"/>
      <c r="M19" s="29"/>
      <c r="N19" s="28"/>
      <c r="O19" s="29"/>
      <c r="P19" s="9"/>
      <c r="Q19" s="24"/>
    </row>
    <row r="20" spans="1:17">
      <c r="A20" s="11">
        <v>1</v>
      </c>
      <c r="B20" s="12" t="s">
        <v>71</v>
      </c>
      <c r="C20" s="49"/>
      <c r="D20" s="50"/>
      <c r="E20" s="51"/>
      <c r="F20" s="13"/>
      <c r="G20" s="16"/>
      <c r="H20" s="32"/>
      <c r="I20" s="4"/>
      <c r="J20" s="11">
        <v>1</v>
      </c>
      <c r="K20" s="12" t="s">
        <v>71</v>
      </c>
      <c r="L20" s="49"/>
      <c r="M20" s="50"/>
      <c r="N20" s="51"/>
      <c r="O20" s="13"/>
      <c r="P20" s="16"/>
      <c r="Q20" s="32"/>
    </row>
    <row r="21" spans="1:17">
      <c r="A21" s="11">
        <v>2</v>
      </c>
      <c r="B21" s="12" t="s">
        <v>72</v>
      </c>
      <c r="C21" s="49"/>
      <c r="D21" s="50"/>
      <c r="E21" s="51"/>
      <c r="F21" s="13"/>
      <c r="G21" s="16"/>
      <c r="H21" s="32"/>
      <c r="I21" s="4"/>
      <c r="J21" s="11">
        <v>2</v>
      </c>
      <c r="K21" s="12" t="s">
        <v>72</v>
      </c>
      <c r="L21" s="49"/>
      <c r="M21" s="50"/>
      <c r="N21" s="51"/>
      <c r="O21" s="13"/>
      <c r="P21" s="16"/>
      <c r="Q21" s="32"/>
    </row>
    <row r="22" spans="1:17">
      <c r="A22" s="52" t="s">
        <v>73</v>
      </c>
      <c r="B22" s="53" t="s">
        <v>74</v>
      </c>
      <c r="C22" s="49"/>
      <c r="D22" s="50"/>
      <c r="E22" s="51"/>
      <c r="F22" s="13"/>
      <c r="G22" s="16"/>
      <c r="H22" s="39"/>
      <c r="I22" s="4"/>
      <c r="J22" s="52" t="s">
        <v>73</v>
      </c>
      <c r="K22" s="53" t="s">
        <v>74</v>
      </c>
      <c r="L22" s="49"/>
      <c r="M22" s="50"/>
      <c r="N22" s="51"/>
      <c r="O22" s="13"/>
      <c r="P22" s="16"/>
      <c r="Q22" s="39"/>
    </row>
    <row r="23" ht="14.25" spans="1:17">
      <c r="A23" s="54" t="s">
        <v>75</v>
      </c>
      <c r="B23" s="55" t="s">
        <v>76</v>
      </c>
      <c r="C23" s="56"/>
      <c r="D23" s="57"/>
      <c r="E23" s="58"/>
      <c r="F23" s="59"/>
      <c r="G23" s="60"/>
      <c r="H23" s="61"/>
      <c r="I23" s="4"/>
      <c r="J23" s="54" t="s">
        <v>75</v>
      </c>
      <c r="K23" s="55" t="s">
        <v>76</v>
      </c>
      <c r="L23" s="56"/>
      <c r="M23" s="57"/>
      <c r="N23" s="58"/>
      <c r="O23" s="59"/>
      <c r="P23" s="60"/>
      <c r="Q23" s="61"/>
    </row>
  </sheetData>
  <mergeCells count="8">
    <mergeCell ref="D20:E20"/>
    <mergeCell ref="M20:N20"/>
    <mergeCell ref="D21:E21"/>
    <mergeCell ref="M21:N21"/>
    <mergeCell ref="D22:E22"/>
    <mergeCell ref="M22:N22"/>
    <mergeCell ref="D23:F23"/>
    <mergeCell ref="M23:O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02包采购清单</vt:lpstr>
      <vt:lpstr>综合单价分析表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易</dc:creator>
  <cp:lastModifiedBy>，遇见</cp:lastModifiedBy>
  <dcterms:created xsi:type="dcterms:W3CDTF">2023-05-12T11:15:00Z</dcterms:created>
  <dcterms:modified xsi:type="dcterms:W3CDTF">2025-12-12T01:25:25Z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B9DE9C2E9BB24FA1902D40241B8F6EA3_13</vt:lpwstr>
  </property>
  <property fmtid="{D5CDD505-2E9C-101B-9397-08002B2CF9AE}" pid="4" name="CalculationRule">
    <vt:i4>0</vt:i4>
  </property>
</Properties>
</file>